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T:\MARKETING\Website\spec forms\"/>
    </mc:Choice>
  </mc:AlternateContent>
  <xr:revisionPtr revIDLastSave="0" documentId="8_{6EBDC27A-81B0-4213-B7AC-08AAE33508DF}" xr6:coauthVersionLast="47" xr6:coauthVersionMax="47" xr10:uidLastSave="{00000000-0000-0000-0000-000000000000}"/>
  <workbookProtection workbookPassword="C7AA" lockStructure="1"/>
  <bookViews>
    <workbookView xWindow="1152" yWindow="1152" windowWidth="21600" windowHeight="11088" xr2:uid="{00000000-000D-0000-FFFF-FFFF00000000}"/>
  </bookViews>
  <sheets>
    <sheet name="Sheet1" sheetId="1" r:id="rId1"/>
  </sheets>
  <definedNames>
    <definedName name="d_3">Sheet1!$G$3:$G$7</definedName>
    <definedName name="d_5">Sheet1!$F$3:$F$7</definedName>
    <definedName name="d_L">Sheet1!$H$3:$H$7</definedName>
    <definedName name="d_P">Sheet1!$E$3:$E$7</definedName>
    <definedName name="e_3">Sheet1!$G$9:$G$10</definedName>
    <definedName name="e_5">Sheet1!$F$9:$F$10</definedName>
    <definedName name="e_L">Sheet1!$H$9:$H$10</definedName>
    <definedName name="e_P">Sheet1!$E$9:$E$10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F30" i="1"/>
  <c r="F31" i="1"/>
  <c r="F33" i="1" s="1"/>
  <c r="F32" i="1"/>
  <c r="C12" i="1"/>
  <c r="C37" i="1" l="1"/>
  <c r="A37" i="1"/>
  <c r="C28" i="1"/>
  <c r="C19" i="1"/>
  <c r="C21" i="1"/>
  <c r="E13" i="1"/>
  <c r="C8" i="1"/>
  <c r="F14" i="1"/>
  <c r="I14" i="1" s="1"/>
  <c r="J14" i="1" s="1"/>
  <c r="F15" i="1"/>
  <c r="I15" i="1" s="1"/>
  <c r="F13" i="1"/>
  <c r="J13" i="1" s="1"/>
  <c r="C36" i="1"/>
  <c r="C34" i="1"/>
  <c r="C33" i="1"/>
  <c r="C27" i="1"/>
  <c r="C24" i="1"/>
  <c r="C17" i="1"/>
  <c r="C16" i="1"/>
  <c r="C15" i="1"/>
  <c r="C14" i="1"/>
  <c r="C13" i="1"/>
  <c r="C2" i="1"/>
  <c r="J16" i="1" l="1"/>
</calcChain>
</file>

<file path=xl/sharedStrings.xml><?xml version="1.0" encoding="utf-8"?>
<sst xmlns="http://schemas.openxmlformats.org/spreadsheetml/2006/main" count="77" uniqueCount="58">
  <si>
    <t>Date</t>
  </si>
  <si>
    <t>Customer Contract/Job No.</t>
  </si>
  <si>
    <t>Customer Purchase Order No.</t>
  </si>
  <si>
    <t>Door/Panel Options</t>
  </si>
  <si>
    <t>P</t>
  </si>
  <si>
    <t>External Facing (Pls Specify)</t>
  </si>
  <si>
    <t>Internal Facing (Pls Specify)</t>
  </si>
  <si>
    <t>L</t>
  </si>
  <si>
    <t>Key Dimensions</t>
  </si>
  <si>
    <t>Internal Aperture Height (mm)</t>
  </si>
  <si>
    <t>Overall Width Across Rear Pillars (mm)</t>
  </si>
  <si>
    <t>Header Depth (mm)</t>
  </si>
  <si>
    <t>Rear Cross Member Depth (mm)</t>
  </si>
  <si>
    <t>Pillar Width (mm)</t>
  </si>
  <si>
    <t>1st Lock Rod Position (mm from C/Line)</t>
  </si>
  <si>
    <t>2nd Lock Rod Position (mm from C/Line)</t>
  </si>
  <si>
    <t>Number of Lock Rods Per Door (1 or 2)</t>
  </si>
  <si>
    <t>Options (Please Specify As Required)</t>
  </si>
  <si>
    <t>Y</t>
  </si>
  <si>
    <t>Continuous Aluminium Hinge Support</t>
  </si>
  <si>
    <t>Bolt On Brackets</t>
  </si>
  <si>
    <t>Centre Seal on Which Door (First Open, usually RHS)</t>
  </si>
  <si>
    <t>R</t>
  </si>
  <si>
    <t>N</t>
  </si>
  <si>
    <t>Customer Name &amp; Signature</t>
  </si>
  <si>
    <t xml:space="preserve"> </t>
  </si>
  <si>
    <t>0.5 Galv'd Steel</t>
  </si>
  <si>
    <t>Powder Coated Profiles, Colour Specified/Matched</t>
  </si>
  <si>
    <t>Powder Coated Profiles, Standard RAL9010</t>
  </si>
  <si>
    <t>Anodised Profile, Standard 25 micron Satin</t>
  </si>
  <si>
    <t>Solid Plymetal (P), Composite 5 Element (5), Steel 3 Element (3), Ultra Lightweight GRP (L)</t>
  </si>
  <si>
    <r>
      <t>Rec Handle C/Line-Door Bottom</t>
    </r>
    <r>
      <rPr>
        <sz val="9"/>
        <rFont val="Times New Roman"/>
        <family val="1"/>
      </rPr>
      <t xml:space="preserve"> (Std 300, Min 155-135)</t>
    </r>
  </si>
  <si>
    <t>Customer</t>
  </si>
  <si>
    <t>0.7 White Galv'd Steel</t>
  </si>
  <si>
    <t>0.85 White Aluminium</t>
  </si>
  <si>
    <t>APH GREATER THAN 3060</t>
  </si>
  <si>
    <t>GRP</t>
  </si>
  <si>
    <t>0.85 Primed Aluminium</t>
  </si>
  <si>
    <t>d_5</t>
  </si>
  <si>
    <t>d_3</t>
  </si>
  <si>
    <t>d_P</t>
  </si>
  <si>
    <t>d_L</t>
  </si>
  <si>
    <t>e_P</t>
  </si>
  <si>
    <t>e_5</t>
  </si>
  <si>
    <t>e_3</t>
  </si>
  <si>
    <t>e_L</t>
  </si>
  <si>
    <t>1.1mm Hi Impact WR GRP</t>
  </si>
  <si>
    <t>1.6mm CSM Smooth GRP</t>
  </si>
  <si>
    <t>Std 600mm (NB 2 Recessed locks non std)</t>
  </si>
  <si>
    <t>If Singles, not Pairs Pls Specify Hinge Handing</t>
  </si>
  <si>
    <t>Below-Door "Articulating" Handle</t>
  </si>
  <si>
    <r>
      <t xml:space="preserve">NLS Ulises </t>
    </r>
    <r>
      <rPr>
        <sz val="11"/>
        <rFont val="Times New Roman"/>
        <family val="1"/>
      </rPr>
      <t>Articulating Recessed Handle, Stainless</t>
    </r>
  </si>
  <si>
    <t>Non Articulating Recessed Handle, Stainless</t>
  </si>
  <si>
    <r>
      <rPr>
        <b/>
        <i/>
        <sz val="11"/>
        <rFont val="Times New Roman"/>
        <family val="1"/>
      </rPr>
      <t>Mini</t>
    </r>
    <r>
      <rPr>
        <sz val="11"/>
        <rFont val="Times New Roman"/>
        <family val="1"/>
      </rPr>
      <t xml:space="preserve"> Recessed Handle, Stainless</t>
    </r>
  </si>
  <si>
    <r>
      <t>NLS</t>
    </r>
    <r>
      <rPr>
        <sz val="11"/>
        <rFont val="Times New Roman"/>
        <family val="1"/>
      </rPr>
      <t xml:space="preserve"> Monobloc Below-Door Handle, Galvanised</t>
    </r>
  </si>
  <si>
    <t>Heavy Duty Frame Fasteners (NB seen from exterior)</t>
  </si>
  <si>
    <r>
      <rPr>
        <b/>
        <sz val="16"/>
        <rFont val="Times New Roman"/>
        <family val="1"/>
      </rPr>
      <t xml:space="preserve"> </t>
    </r>
    <r>
      <rPr>
        <b/>
        <i/>
        <sz val="16"/>
        <rFont val="Times New Roman"/>
        <family val="1"/>
      </rPr>
      <t xml:space="preserve">Smoothliner 3 </t>
    </r>
    <r>
      <rPr>
        <b/>
        <sz val="11"/>
        <rFont val="Times New Roman"/>
        <family val="1"/>
      </rPr>
      <t xml:space="preserve">FLUSH DOOR SPECIFICATION FORM - PAIR/SINGLE  </t>
    </r>
  </si>
  <si>
    <t xml:space="preserve">Other Notes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</si>
</sst>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1"/>
      <name val="Times New Roman"/>
      <family val="1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u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Times New Roman"/>
      <family val="1"/>
    </font>
    <font>
      <b/>
      <sz val="11"/>
      <color indexed="12"/>
      <name val="Arial"/>
      <family val="2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0"/>
      <color rgb="FFFF0000"/>
      <name val="Times New Roman"/>
      <family val="1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0" fillId="0" borderId="37" xfId="0" applyBorder="1"/>
    <xf numFmtId="0" fontId="0" fillId="0" borderId="38" xfId="0" applyBorder="1"/>
    <xf numFmtId="15" fontId="1" fillId="2" borderId="1" xfId="0" applyNumberFormat="1" applyFont="1" applyFill="1" applyBorder="1" applyAlignment="1">
      <alignment horizontal="center" vertical="center" wrapText="1"/>
    </xf>
    <xf numFmtId="15" fontId="1" fillId="0" borderId="0" xfId="0" applyNumberFormat="1" applyFont="1" applyAlignment="1">
      <alignment horizontal="center" vertical="center" wrapText="1"/>
    </xf>
    <xf numFmtId="0" fontId="0" fillId="0" borderId="29" xfId="0" applyBorder="1"/>
    <xf numFmtId="0" fontId="5" fillId="0" borderId="0" xfId="0" applyFont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/>
    <xf numFmtId="0" fontId="16" fillId="3" borderId="5" xfId="0" applyFont="1" applyFill="1" applyBorder="1"/>
    <xf numFmtId="0" fontId="16" fillId="3" borderId="43" xfId="0" applyFont="1" applyFill="1" applyBorder="1"/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3" borderId="40" xfId="0" applyFont="1" applyFill="1" applyBorder="1"/>
    <xf numFmtId="0" fontId="16" fillId="3" borderId="41" xfId="0" applyFont="1" applyFill="1" applyBorder="1"/>
    <xf numFmtId="0" fontId="16" fillId="3" borderId="3" xfId="0" applyFont="1" applyFill="1" applyBorder="1"/>
    <xf numFmtId="0" fontId="16" fillId="3" borderId="42" xfId="0" applyFont="1" applyFill="1" applyBorder="1"/>
    <xf numFmtId="1" fontId="6" fillId="0" borderId="8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16" fillId="3" borderId="0" xfId="0" applyFont="1" applyFill="1"/>
    <xf numFmtId="0" fontId="6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0" fillId="4" borderId="0" xfId="0" applyFill="1"/>
    <xf numFmtId="0" fontId="6" fillId="0" borderId="1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 wrapText="1"/>
    </xf>
    <xf numFmtId="0" fontId="17" fillId="0" borderId="36" xfId="0" applyFont="1" applyBorder="1" applyAlignment="1">
      <alignment vertical="top" wrapText="1"/>
    </xf>
    <xf numFmtId="0" fontId="6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41" xfId="0" applyBorder="1"/>
    <xf numFmtId="0" fontId="16" fillId="0" borderId="0" xfId="0" applyFont="1"/>
    <xf numFmtId="0" fontId="0" fillId="0" borderId="0" xfId="0" applyAlignment="1">
      <alignment horizontal="center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17" fillId="0" borderId="40" xfId="0" applyFont="1" applyBorder="1" applyAlignment="1" applyProtection="1">
      <alignment horizontal="left" vertical="top" wrapText="1"/>
      <protection locked="0"/>
    </xf>
    <xf numFmtId="0" fontId="17" fillId="0" borderId="41" xfId="0" applyFont="1" applyBorder="1" applyAlignment="1" applyProtection="1">
      <alignment horizontal="left" vertical="top" wrapText="1"/>
      <protection locked="0"/>
    </xf>
    <xf numFmtId="0" fontId="17" fillId="0" borderId="42" xfId="0" applyFont="1" applyBorder="1" applyAlignment="1" applyProtection="1">
      <alignment horizontal="left" vertical="top" wrapText="1"/>
      <protection locked="0"/>
    </xf>
    <xf numFmtId="0" fontId="18" fillId="0" borderId="37" xfId="0" applyFont="1" applyBorder="1" applyAlignment="1">
      <alignment horizontal="center" vertical="top" wrapText="1"/>
    </xf>
    <xf numFmtId="0" fontId="18" fillId="0" borderId="38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30" xfId="0" applyFont="1" applyFill="1" applyBorder="1" applyAlignment="1" applyProtection="1">
      <alignment horizontal="left" vertical="top" wrapText="1"/>
      <protection locked="0"/>
    </xf>
    <xf numFmtId="0" fontId="1" fillId="2" borderId="26" xfId="0" applyFont="1" applyFill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/>
        <i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>
          <bgColor indexed="34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53786</xdr:colOff>
      <xdr:row>0</xdr:row>
      <xdr:rowOff>224118</xdr:rowOff>
    </xdr:from>
    <xdr:to>
      <xdr:col>20</xdr:col>
      <xdr:colOff>439270</xdr:colOff>
      <xdr:row>30</xdr:row>
      <xdr:rowOff>136065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587545-69DB-63CF-72DD-8F7BD0FE8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6304" y="224118"/>
          <a:ext cx="6875931" cy="6796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53"/>
  <sheetViews>
    <sheetView showGridLines="0" tabSelected="1" zoomScale="85" zoomScaleNormal="85" workbookViewId="0">
      <selection activeCell="B8" sqref="B8"/>
    </sheetView>
  </sheetViews>
  <sheetFormatPr defaultColWidth="0" defaultRowHeight="13.2" zeroHeight="1" x14ac:dyDescent="0.25"/>
  <cols>
    <col min="1" max="1" width="46.5546875" customWidth="1"/>
    <col min="2" max="2" width="6.44140625" customWidth="1"/>
    <col min="3" max="3" width="41.44140625" customWidth="1"/>
    <col min="4" max="4" width="2.77734375" customWidth="1"/>
    <col min="5" max="5" width="16.44140625" style="75" hidden="1" customWidth="1"/>
    <col min="6" max="6" width="24.44140625" hidden="1" customWidth="1"/>
    <col min="7" max="7" width="21.109375" hidden="1" customWidth="1"/>
    <col min="8" max="8" width="26" hidden="1" customWidth="1"/>
    <col min="9" max="9" width="9.109375" hidden="1" customWidth="1"/>
    <col min="10" max="10" width="0.109375" hidden="1" customWidth="1"/>
    <col min="11" max="11" width="12.77734375" customWidth="1"/>
    <col min="12" max="12" width="1.5546875" customWidth="1"/>
    <col min="13" max="19" width="8.6640625" customWidth="1"/>
    <col min="20" max="20" width="17.109375" customWidth="1"/>
    <col min="21" max="21" width="7" customWidth="1"/>
    <col min="22" max="22" width="0.44140625" customWidth="1"/>
    <col min="23" max="23" width="3.109375" hidden="1"/>
    <col min="24" max="24" width="6" hidden="1"/>
    <col min="25" max="16383" width="8.6640625" hidden="1"/>
    <col min="16384" max="16384" width="0.5546875" customWidth="1"/>
  </cols>
  <sheetData>
    <row r="1" spans="1:21" ht="25.5" customHeight="1" thickBot="1" x14ac:dyDescent="0.4">
      <c r="A1" s="91" t="s">
        <v>56</v>
      </c>
      <c r="B1" s="92"/>
      <c r="C1" s="93"/>
      <c r="D1" s="16"/>
      <c r="E1" s="17" t="s">
        <v>4</v>
      </c>
      <c r="F1" s="18">
        <v>5</v>
      </c>
      <c r="G1" s="18">
        <v>3</v>
      </c>
      <c r="H1" s="19" t="s">
        <v>7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</row>
    <row r="2" spans="1:21" ht="18" customHeight="1" x14ac:dyDescent="0.35">
      <c r="A2" s="94" t="s">
        <v>0</v>
      </c>
      <c r="B2" s="95"/>
      <c r="C2" s="22">
        <f ca="1">NOW()</f>
        <v>45728.62452060185</v>
      </c>
      <c r="D2" s="23"/>
      <c r="E2" s="17" t="s">
        <v>40</v>
      </c>
      <c r="F2" s="18" t="s">
        <v>38</v>
      </c>
      <c r="G2" s="18" t="s">
        <v>39</v>
      </c>
      <c r="H2" s="19" t="s">
        <v>41</v>
      </c>
      <c r="U2" s="24"/>
    </row>
    <row r="3" spans="1:21" ht="18" customHeight="1" x14ac:dyDescent="0.25">
      <c r="A3" s="96"/>
      <c r="B3" s="97"/>
      <c r="C3" s="1"/>
      <c r="D3" s="25"/>
      <c r="E3" s="26" t="s">
        <v>34</v>
      </c>
      <c r="F3" s="27" t="s">
        <v>34</v>
      </c>
      <c r="G3" s="27" t="s">
        <v>33</v>
      </c>
      <c r="H3" s="28" t="s">
        <v>46</v>
      </c>
      <c r="U3" s="24"/>
    </row>
    <row r="4" spans="1:21" ht="18" customHeight="1" x14ac:dyDescent="0.25">
      <c r="A4" s="98" t="s">
        <v>32</v>
      </c>
      <c r="B4" s="99"/>
      <c r="C4" s="1"/>
      <c r="D4" s="25"/>
      <c r="E4" s="26" t="s">
        <v>37</v>
      </c>
      <c r="F4" s="27" t="s">
        <v>37</v>
      </c>
      <c r="G4" s="28" t="s">
        <v>47</v>
      </c>
      <c r="H4" s="28" t="s">
        <v>47</v>
      </c>
      <c r="U4" s="24"/>
    </row>
    <row r="5" spans="1:21" ht="18" customHeight="1" x14ac:dyDescent="0.25">
      <c r="A5" s="96" t="s">
        <v>1</v>
      </c>
      <c r="B5" s="97"/>
      <c r="C5" s="1"/>
      <c r="D5" s="25"/>
      <c r="E5" s="26" t="s">
        <v>33</v>
      </c>
      <c r="F5" s="26" t="s">
        <v>33</v>
      </c>
      <c r="G5" s="28"/>
      <c r="H5" s="28"/>
      <c r="U5" s="24"/>
    </row>
    <row r="6" spans="1:21" ht="18" customHeight="1" thickBot="1" x14ac:dyDescent="0.3">
      <c r="A6" s="102" t="s">
        <v>2</v>
      </c>
      <c r="B6" s="103"/>
      <c r="C6" s="2"/>
      <c r="D6" s="25"/>
      <c r="E6" s="29" t="s">
        <v>46</v>
      </c>
      <c r="F6" s="28" t="s">
        <v>46</v>
      </c>
      <c r="G6" s="28"/>
      <c r="H6" s="28"/>
      <c r="U6" s="24"/>
    </row>
    <row r="7" spans="1:21" ht="17.25" customHeight="1" thickBot="1" x14ac:dyDescent="0.3">
      <c r="A7" s="104" t="s">
        <v>3</v>
      </c>
      <c r="B7" s="105"/>
      <c r="C7" s="106"/>
      <c r="D7" s="30"/>
      <c r="E7" s="29" t="s">
        <v>47</v>
      </c>
      <c r="F7" s="28" t="s">
        <v>47</v>
      </c>
      <c r="G7" s="28"/>
      <c r="H7" s="28"/>
      <c r="U7" s="24"/>
    </row>
    <row r="8" spans="1:21" ht="29.25" customHeight="1" x14ac:dyDescent="0.35">
      <c r="A8" s="31" t="s">
        <v>30</v>
      </c>
      <c r="B8" s="15"/>
      <c r="C8" s="32" t="str">
        <f>IF(AND(B8="p",B34&lt;&gt;"Y"), "NB Heavy Duty Fasteners Recommended. Please specify below",IF(OR(B8="P",B8=5,B8=3,B8="L"),"OK","Pls Specify P, 5, 3 or L as applicable"))</f>
        <v>Pls Specify P, 5, 3 or L as applicable</v>
      </c>
      <c r="D8" s="33"/>
      <c r="E8" s="17" t="s">
        <v>42</v>
      </c>
      <c r="F8" s="18" t="s">
        <v>43</v>
      </c>
      <c r="G8" s="18" t="s">
        <v>44</v>
      </c>
      <c r="H8" s="19" t="s">
        <v>45</v>
      </c>
      <c r="U8" s="24"/>
    </row>
    <row r="9" spans="1:21" ht="19.5" customHeight="1" x14ac:dyDescent="0.25">
      <c r="A9" s="107" t="s">
        <v>5</v>
      </c>
      <c r="B9" s="108"/>
      <c r="C9" s="3"/>
      <c r="D9" s="30"/>
      <c r="E9" s="26" t="s">
        <v>26</v>
      </c>
      <c r="F9" s="27" t="s">
        <v>26</v>
      </c>
      <c r="G9" s="27" t="s">
        <v>26</v>
      </c>
      <c r="H9" s="28" t="s">
        <v>46</v>
      </c>
      <c r="U9" s="24"/>
    </row>
    <row r="10" spans="1:21" ht="19.5" customHeight="1" thickBot="1" x14ac:dyDescent="0.3">
      <c r="A10" s="100" t="s">
        <v>6</v>
      </c>
      <c r="B10" s="101"/>
      <c r="C10" s="3"/>
      <c r="D10" s="30"/>
      <c r="E10" s="26" t="s">
        <v>33</v>
      </c>
      <c r="F10" s="27" t="s">
        <v>33</v>
      </c>
      <c r="G10" s="27" t="s">
        <v>33</v>
      </c>
      <c r="H10" s="28" t="s">
        <v>47</v>
      </c>
      <c r="U10" s="24"/>
    </row>
    <row r="11" spans="1:21" ht="15" customHeight="1" thickBot="1" x14ac:dyDescent="0.3">
      <c r="A11" s="88" t="s">
        <v>8</v>
      </c>
      <c r="B11" s="89"/>
      <c r="C11" s="90"/>
      <c r="D11" s="30"/>
      <c r="E11" s="34"/>
      <c r="F11" s="35"/>
      <c r="G11" s="36"/>
      <c r="H11" s="37"/>
      <c r="U11" s="24"/>
    </row>
    <row r="12" spans="1:21" ht="18" customHeight="1" x14ac:dyDescent="0.25">
      <c r="A12" s="38" t="s">
        <v>9</v>
      </c>
      <c r="B12" s="14"/>
      <c r="C12" s="39" t="str">
        <f>IF(OR(B12&lt;600,B12&gt;4400),"Standard Range Min 600, Max 4400 mm",IF(B12&lt;1800,"Unusually small door, may need non-standard hinge positions. Please check before proceeding", IF((J16&gt;1),"Aperture height too large for GRP. Please select an alternative facing material", "OK")))</f>
        <v>Standard Range Min 600, Max 4400 mm</v>
      </c>
      <c r="D12" s="40"/>
      <c r="E12" s="41"/>
      <c r="F12" s="41"/>
      <c r="G12" s="41"/>
      <c r="H12" s="41"/>
      <c r="U12" s="24"/>
    </row>
    <row r="13" spans="1:21" ht="18" customHeight="1" x14ac:dyDescent="0.25">
      <c r="A13" s="42" t="s">
        <v>10</v>
      </c>
      <c r="B13" s="6"/>
      <c r="C13" s="43" t="str">
        <f>IF(OR(B13&lt;1000,B13&gt;2550),"NB Maximum UK Legal Width 2550 mm","OK")</f>
        <v>NB Maximum UK Legal Width 2550 mm</v>
      </c>
      <c r="D13" s="44"/>
      <c r="E13" s="45">
        <f>B8</f>
        <v>0</v>
      </c>
      <c r="F13" t="str">
        <f>IF(B12&gt;=3061,"YES","NO")</f>
        <v>NO</v>
      </c>
      <c r="G13" s="46" t="s">
        <v>35</v>
      </c>
      <c r="J13" s="47">
        <f>IF(F13="YES",1,0)</f>
        <v>0</v>
      </c>
      <c r="U13" s="24"/>
    </row>
    <row r="14" spans="1:21" ht="18" customHeight="1" x14ac:dyDescent="0.25">
      <c r="A14" s="42" t="s">
        <v>11</v>
      </c>
      <c r="B14" s="6"/>
      <c r="C14" s="43" t="str">
        <f>IF(B14&lt;83,"Please check if less than 83mm","OK")</f>
        <v>Please check if less than 83mm</v>
      </c>
      <c r="D14" s="44"/>
      <c r="E14" s="41"/>
      <c r="F14" t="b">
        <f>ISNUMBER(SEARCH(G14,C9))</f>
        <v>0</v>
      </c>
      <c r="G14" s="46" t="s">
        <v>36</v>
      </c>
      <c r="H14" s="46"/>
      <c r="I14">
        <f>IF(F14=TRUE,1,0)</f>
        <v>0</v>
      </c>
      <c r="J14" s="85">
        <f>AVERAGE(I14:I15)</f>
        <v>0</v>
      </c>
      <c r="U14" s="24"/>
    </row>
    <row r="15" spans="1:21" ht="18" customHeight="1" x14ac:dyDescent="0.25">
      <c r="A15" s="42" t="s">
        <v>12</v>
      </c>
      <c r="B15" s="6"/>
      <c r="C15" s="43" t="str">
        <f>IF(B15&lt;105,"Please check if less than 105mm","OK")</f>
        <v>Please check if less than 105mm</v>
      </c>
      <c r="D15" s="44"/>
      <c r="E15" s="41"/>
      <c r="F15" t="b">
        <f>ISNUMBER(SEARCH(G14,C10))</f>
        <v>0</v>
      </c>
      <c r="I15">
        <f>IF(F15=TRUE,1,0)</f>
        <v>0</v>
      </c>
      <c r="J15" s="85"/>
      <c r="U15" s="24"/>
    </row>
    <row r="16" spans="1:21" ht="18" customHeight="1" x14ac:dyDescent="0.25">
      <c r="A16" s="42" t="s">
        <v>13</v>
      </c>
      <c r="B16" s="6"/>
      <c r="C16" s="43" t="str">
        <f>IF(B16&lt;40,"Standard 40mm or more","OK")</f>
        <v>Standard 40mm or more</v>
      </c>
      <c r="D16" s="44"/>
      <c r="E16" s="41"/>
      <c r="I16" s="48"/>
      <c r="J16" s="48">
        <f>SUM(J13:J15)</f>
        <v>0</v>
      </c>
      <c r="U16" s="24"/>
    </row>
    <row r="17" spans="1:21" ht="18" customHeight="1" x14ac:dyDescent="0.25">
      <c r="A17" s="42" t="s">
        <v>14</v>
      </c>
      <c r="B17" s="6"/>
      <c r="C17" s="43" t="str">
        <f>IF(B17=125,"OK","Standard 125mm (All handles inc Pan Handles)")</f>
        <v>Standard 125mm (All handles inc Pan Handles)</v>
      </c>
      <c r="D17" s="44"/>
      <c r="E17" s="41"/>
      <c r="U17" s="24"/>
    </row>
    <row r="18" spans="1:21" ht="18" customHeight="1" x14ac:dyDescent="0.25">
      <c r="A18" s="42" t="s">
        <v>15</v>
      </c>
      <c r="B18" s="7"/>
      <c r="C18" s="43" t="s">
        <v>48</v>
      </c>
      <c r="D18" s="44"/>
      <c r="E18" s="41"/>
      <c r="U18" s="24"/>
    </row>
    <row r="19" spans="1:21" ht="18" customHeight="1" thickBot="1" x14ac:dyDescent="0.3">
      <c r="A19" s="49" t="s">
        <v>16</v>
      </c>
      <c r="B19" s="8"/>
      <c r="C19" s="50" t="str">
        <f>IF(OR(B19=1,B19=2),"OK","Should be either '1' or '2'")</f>
        <v>Should be either '1' or '2'</v>
      </c>
      <c r="D19" s="44"/>
      <c r="E19" s="41"/>
      <c r="U19" s="24"/>
    </row>
    <row r="20" spans="1:21" ht="14.25" customHeight="1" thickBot="1" x14ac:dyDescent="0.3">
      <c r="A20" s="104" t="s">
        <v>17</v>
      </c>
      <c r="B20" s="105"/>
      <c r="C20" s="106"/>
      <c r="D20" s="30"/>
      <c r="E20" s="41" t="s">
        <v>18</v>
      </c>
      <c r="U20" s="24"/>
    </row>
    <row r="21" spans="1:21" ht="16.5" customHeight="1" x14ac:dyDescent="0.25">
      <c r="A21" s="51" t="s">
        <v>19</v>
      </c>
      <c r="B21" s="5"/>
      <c r="C21" s="109" t="str">
        <f>IF(AND(B21="Y",B22="Y"),"Cannot Choose Both Options",IF(OR(B21="Y",B22="Y"),"OK","Please Specify One Option With 'Y'"))</f>
        <v>Please Specify One Option With 'Y'</v>
      </c>
      <c r="D21" s="44"/>
      <c r="E21" s="41"/>
      <c r="U21" s="24"/>
    </row>
    <row r="22" spans="1:21" ht="16.5" customHeight="1" thickBot="1" x14ac:dyDescent="0.3">
      <c r="A22" s="49" t="s">
        <v>20</v>
      </c>
      <c r="B22" s="9"/>
      <c r="C22" s="110"/>
      <c r="D22" s="44"/>
      <c r="E22" s="41"/>
      <c r="U22" s="24"/>
    </row>
    <row r="23" spans="1:21" ht="21.75" hidden="1" customHeight="1" thickBot="1" x14ac:dyDescent="0.3">
      <c r="A23" s="54"/>
      <c r="B23" s="55"/>
      <c r="C23" s="56"/>
      <c r="D23" s="44"/>
      <c r="E23" s="41"/>
      <c r="U23" s="24"/>
    </row>
    <row r="24" spans="1:21" ht="18" customHeight="1" x14ac:dyDescent="0.25">
      <c r="A24" s="51" t="s">
        <v>27</v>
      </c>
      <c r="B24" s="5"/>
      <c r="C24" s="109" t="str">
        <f>IF(OR(AND(B24="y",B25="y"),AND(B24="y",B26="y"),AND(B25="Y",B26="Y")),"One option ONLY or ALL Blank for MILL FINISH",IF(B24="y","Please advise colour required and whether powder coated panels are also required",IF(OR(B25="Y",B26="Y"),"OK","Please specify one option or leave ALL BLANK if standard mill finish profiles required")))</f>
        <v>Please specify one option or leave ALL BLANK if standard mill finish profiles required</v>
      </c>
      <c r="D24" s="44"/>
      <c r="E24" s="41"/>
      <c r="U24" s="24"/>
    </row>
    <row r="25" spans="1:21" ht="18" customHeight="1" x14ac:dyDescent="0.25">
      <c r="A25" s="42" t="s">
        <v>28</v>
      </c>
      <c r="B25" s="6"/>
      <c r="C25" s="111"/>
      <c r="D25" s="44"/>
      <c r="E25" s="41"/>
      <c r="U25" s="24"/>
    </row>
    <row r="26" spans="1:21" ht="18" customHeight="1" thickBot="1" x14ac:dyDescent="0.3">
      <c r="A26" s="57" t="s">
        <v>29</v>
      </c>
      <c r="B26" s="12"/>
      <c r="C26" s="110"/>
      <c r="D26" s="44"/>
      <c r="E26" s="41"/>
      <c r="U26" s="24"/>
    </row>
    <row r="27" spans="1:21" ht="27" customHeight="1" thickBot="1" x14ac:dyDescent="0.3">
      <c r="A27" s="58" t="s">
        <v>21</v>
      </c>
      <c r="B27" s="11"/>
      <c r="C27" s="52" t="str">
        <f>IF(OR(B27="L",B27="R",B27="N"),"OK","Pls Specify L or R (viewed from exterior face) or N (Not required eg for single door)")</f>
        <v>Pls Specify L or R (viewed from exterior face) or N (Not required eg for single door)</v>
      </c>
      <c r="D27" s="44"/>
      <c r="E27" s="41" t="s">
        <v>7</v>
      </c>
      <c r="U27" s="24"/>
    </row>
    <row r="28" spans="1:21" ht="17.25" customHeight="1" x14ac:dyDescent="0.25">
      <c r="A28" s="59" t="s">
        <v>54</v>
      </c>
      <c r="B28" s="5"/>
      <c r="C28" s="109" t="str">
        <f>IF(OR(AND(B28="Y",B29="Y"),AND(B28="Y",B30="Y"),AND(B28="Y",B31="Y"),AND(B28="Y",B32="Y"),AND(B29="Y",B31="Y"),AND(B29="Y",B32="Y"),AND(B29="Y",B30="Y"),AND(B30="Y",B31="Y"),AND(B30="Y",B32="Y"),AND(B31="Y",B32="Y")),"One Option Only",IF(AND(NOT(B28="Y"),NOT(B29="Y"),NOT(B31="Y"),NOT(B32="Y"),NOT(B30="Y")),"Please Specify One Option With 'Y'.                                       ----------------------------------------------------------       PLEASE NOTE:- Not all handles are compatible with all TIR Cables/Seals. Please consult us if TIR cables required","OK"))</f>
        <v>Please Specify One Option With 'Y'.                                       ----------------------------------------------------------       PLEASE NOTE:- Not all handles are compatible with all TIR Cables/Seals. Please consult us if TIR cables required</v>
      </c>
      <c r="D28" s="44"/>
      <c r="E28" s="41" t="s">
        <v>22</v>
      </c>
      <c r="F28">
        <v>0</v>
      </c>
      <c r="G28">
        <f>IF(C9="0.7 White Galv'd Steel",1,0)</f>
        <v>0</v>
      </c>
      <c r="U28" s="24"/>
    </row>
    <row r="29" spans="1:21" ht="17.25" customHeight="1" x14ac:dyDescent="0.25">
      <c r="A29" s="60" t="s">
        <v>50</v>
      </c>
      <c r="B29" s="6"/>
      <c r="C29" s="111"/>
      <c r="D29" s="44"/>
      <c r="E29" s="41" t="s">
        <v>23</v>
      </c>
      <c r="F29">
        <v>0</v>
      </c>
      <c r="U29" s="24"/>
    </row>
    <row r="30" spans="1:21" ht="17.25" customHeight="1" x14ac:dyDescent="0.25">
      <c r="A30" s="61" t="s">
        <v>51</v>
      </c>
      <c r="B30" s="6"/>
      <c r="C30" s="111"/>
      <c r="D30" s="44"/>
      <c r="E30" s="41"/>
      <c r="F30">
        <f t="shared" ref="F30:F32" si="0">IF(B30="Y",1,0)</f>
        <v>0</v>
      </c>
      <c r="U30" s="24"/>
    </row>
    <row r="31" spans="1:21" ht="17.25" customHeight="1" x14ac:dyDescent="0.25">
      <c r="A31" s="60" t="s">
        <v>52</v>
      </c>
      <c r="B31" s="6"/>
      <c r="C31" s="111"/>
      <c r="D31" s="44"/>
      <c r="E31" s="41"/>
      <c r="F31">
        <f t="shared" si="0"/>
        <v>0</v>
      </c>
      <c r="U31" s="24"/>
    </row>
    <row r="32" spans="1:21" ht="17.25" customHeight="1" thickBot="1" x14ac:dyDescent="0.3">
      <c r="A32" s="60" t="s">
        <v>53</v>
      </c>
      <c r="B32" s="6"/>
      <c r="C32" s="111"/>
      <c r="D32" s="44"/>
      <c r="E32" s="41"/>
      <c r="F32">
        <f t="shared" si="0"/>
        <v>0</v>
      </c>
      <c r="U32" s="24"/>
    </row>
    <row r="33" spans="1:22" ht="22.8" customHeight="1" thickBot="1" x14ac:dyDescent="0.3">
      <c r="A33" s="62" t="s">
        <v>31</v>
      </c>
      <c r="B33" s="4"/>
      <c r="C33" s="63" t="str">
        <f>IF(AND(ISBLANK(B33),OR(B31="Y",B32="Y",B30="Y")),"Please State Handle Height",IF(AND(ISNUMBER(B33),(B33&lt;155)),"CHECK HANDLE HEIGHT NOT TOO LOW",IF(NOT(ISNUMBER(B33)),"Please enter height in mm","OK")))</f>
        <v>Please enter height in mm</v>
      </c>
      <c r="D33" s="44"/>
      <c r="E33" s="41"/>
      <c r="F33">
        <f>SUM(F28+F29+F30+F31+F32+G28)</f>
        <v>0</v>
      </c>
      <c r="K33" s="64" t="s">
        <v>57</v>
      </c>
      <c r="L33" s="83"/>
      <c r="M33" s="83"/>
      <c r="N33" s="83"/>
      <c r="O33" s="83"/>
      <c r="P33" s="83"/>
      <c r="Q33" s="83"/>
      <c r="R33" s="83"/>
      <c r="S33" s="83"/>
      <c r="T33" s="83"/>
      <c r="U33" s="84"/>
    </row>
    <row r="34" spans="1:22" ht="21.75" customHeight="1" thickBot="1" x14ac:dyDescent="0.3">
      <c r="A34" s="65" t="s">
        <v>55</v>
      </c>
      <c r="B34" s="12"/>
      <c r="C34" s="53" t="str">
        <f>IF(AND(B8="p", B34&lt;&gt;"y"),"NB Recommended for solid plywood cores", IF(AND(B8&lt;&gt;"P",B34="Y"),"Standard on Plymetal panels only","Please State Y If Required"))</f>
        <v>Please State Y If Required</v>
      </c>
      <c r="D34" s="44"/>
      <c r="E34" s="41"/>
      <c r="K34" s="77"/>
      <c r="L34" s="78"/>
      <c r="M34" s="78"/>
      <c r="N34" s="78"/>
      <c r="O34" s="78"/>
      <c r="P34" s="78"/>
      <c r="Q34" s="78"/>
      <c r="R34" s="78"/>
      <c r="S34" s="78"/>
      <c r="T34" s="78"/>
      <c r="U34" s="79"/>
    </row>
    <row r="35" spans="1:22" ht="15.75" hidden="1" customHeight="1" thickBot="1" x14ac:dyDescent="0.3">
      <c r="A35" s="54"/>
      <c r="B35" s="10"/>
      <c r="C35" s="66"/>
      <c r="D35" s="67"/>
      <c r="E35" s="41"/>
      <c r="K35" s="77"/>
      <c r="L35" s="78"/>
      <c r="M35" s="78"/>
      <c r="N35" s="78"/>
      <c r="O35" s="78"/>
      <c r="P35" s="78"/>
      <c r="Q35" s="78"/>
      <c r="R35" s="78"/>
      <c r="S35" s="78"/>
      <c r="T35" s="78"/>
      <c r="U35" s="79"/>
    </row>
    <row r="36" spans="1:22" ht="25.5" customHeight="1" thickBot="1" x14ac:dyDescent="0.3">
      <c r="A36" s="68" t="s">
        <v>49</v>
      </c>
      <c r="B36" s="13"/>
      <c r="C36" s="69" t="str">
        <f>IF(OR(B36="L",B36="R"),"OK","If Singles please specify L or R (viewed from exterior face) or leave blank if Pairs")</f>
        <v>If Singles please specify L or R (viewed from exterior face) or leave blank if Pairs</v>
      </c>
      <c r="D36" s="44"/>
      <c r="E36" s="41" t="s">
        <v>22</v>
      </c>
      <c r="K36" s="77"/>
      <c r="L36" s="78"/>
      <c r="M36" s="78"/>
      <c r="N36" s="78"/>
      <c r="O36" s="78"/>
      <c r="P36" s="78"/>
      <c r="Q36" s="78"/>
      <c r="R36" s="78"/>
      <c r="S36" s="78"/>
      <c r="T36" s="78"/>
      <c r="U36" s="79"/>
    </row>
    <row r="37" spans="1:22" ht="20.25" customHeight="1" thickBot="1" x14ac:dyDescent="0.3">
      <c r="A37" s="70" t="str">
        <f>IF(ISBLANK(B36),"Quantity (Pairs)","Quantity (Singles)")</f>
        <v>Quantity (Pairs)</v>
      </c>
      <c r="B37" s="5"/>
      <c r="C37" s="71" t="str">
        <f>IF(OR(B36="L",B36="R"),"NB Single leaves, not pairs of doors"," ")</f>
        <v xml:space="preserve"> </v>
      </c>
      <c r="D37" s="67"/>
      <c r="E37" s="41" t="s">
        <v>7</v>
      </c>
      <c r="K37" s="77"/>
      <c r="L37" s="78"/>
      <c r="M37" s="78"/>
      <c r="N37" s="78"/>
      <c r="O37" s="78"/>
      <c r="P37" s="78"/>
      <c r="Q37" s="78"/>
      <c r="R37" s="78"/>
      <c r="S37" s="78"/>
      <c r="T37" s="78"/>
      <c r="U37" s="79"/>
    </row>
    <row r="38" spans="1:22" ht="30.75" customHeight="1" thickBot="1" x14ac:dyDescent="0.3">
      <c r="A38" s="72" t="s">
        <v>24</v>
      </c>
      <c r="B38" s="86"/>
      <c r="C38" s="87"/>
      <c r="D38" s="73"/>
      <c r="E38" s="35" t="s">
        <v>25</v>
      </c>
      <c r="F38" s="74"/>
      <c r="G38" s="74"/>
      <c r="H38" s="74"/>
      <c r="I38" s="74"/>
      <c r="J38" s="74"/>
      <c r="K38" s="80"/>
      <c r="L38" s="81"/>
      <c r="M38" s="81"/>
      <c r="N38" s="81"/>
      <c r="O38" s="81"/>
      <c r="P38" s="81"/>
      <c r="Q38" s="81"/>
      <c r="R38" s="81"/>
      <c r="S38" s="81"/>
      <c r="T38" s="81"/>
      <c r="U38" s="82"/>
    </row>
    <row r="39" spans="1:22" ht="4.8" customHeight="1" x14ac:dyDescent="0.25"/>
    <row r="40" spans="1:22" ht="12" hidden="1" customHeight="1" x14ac:dyDescent="0.25"/>
    <row r="41" spans="1:22" ht="12" hidden="1" customHeight="1" x14ac:dyDescent="0.25"/>
    <row r="42" spans="1:22" ht="12" hidden="1" customHeight="1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</row>
    <row r="43" spans="1:22" ht="12" hidden="1" customHeight="1" x14ac:dyDescent="0.25"/>
    <row r="44" spans="1:22" ht="12" hidden="1" customHeight="1" x14ac:dyDescent="0.25"/>
    <row r="45" spans="1:22" ht="12" hidden="1" customHeight="1" x14ac:dyDescent="0.25"/>
    <row r="46" spans="1:22" ht="12" hidden="1" customHeight="1" x14ac:dyDescent="0.25"/>
    <row r="47" spans="1:22" ht="12" hidden="1" customHeight="1" x14ac:dyDescent="0.25"/>
    <row r="48" spans="1:22" ht="12" hidden="1" customHeight="1" x14ac:dyDescent="0.25"/>
    <row r="49" ht="12" hidden="1" customHeight="1" x14ac:dyDescent="0.25"/>
    <row r="50" ht="12" hidden="1" customHeight="1" x14ac:dyDescent="0.25"/>
    <row r="51" ht="12" hidden="1" customHeight="1" x14ac:dyDescent="0.25"/>
    <row r="52" ht="12" hidden="1" customHeight="1" x14ac:dyDescent="0.25"/>
    <row r="53" ht="12" hidden="1" customHeight="1" x14ac:dyDescent="0.25"/>
  </sheetData>
  <sheetProtection algorithmName="SHA-512" hashValue="q2LpWpzJjaiCD40V6eVkEKyAojWOFSYldkvQgijgE/qxP+v+knfd8qRxKHhXRFAyJqbOdC9QadDbxIMqxEUaQw==" saltValue="iMxeqsAuhXeXTl27gF1n2g==" spinCount="100000" sheet="1" objects="1" selectLockedCells="1"/>
  <mergeCells count="19">
    <mergeCell ref="A11:C11"/>
    <mergeCell ref="A1:C1"/>
    <mergeCell ref="A2:B2"/>
    <mergeCell ref="A3:B3"/>
    <mergeCell ref="A4:B4"/>
    <mergeCell ref="A10:B10"/>
    <mergeCell ref="A5:B5"/>
    <mergeCell ref="A6:B6"/>
    <mergeCell ref="A7:C7"/>
    <mergeCell ref="A9:B9"/>
    <mergeCell ref="A42:V42"/>
    <mergeCell ref="K34:U38"/>
    <mergeCell ref="L33:U33"/>
    <mergeCell ref="J14:J15"/>
    <mergeCell ref="B38:C38"/>
    <mergeCell ref="A20:C20"/>
    <mergeCell ref="C21:C22"/>
    <mergeCell ref="C24:C26"/>
    <mergeCell ref="C28:C32"/>
  </mergeCells>
  <phoneticPr fontId="0" type="noConversion"/>
  <conditionalFormatting sqref="A18:C18">
    <cfRule type="expression" dxfId="12" priority="2" stopIfTrue="1">
      <formula>AND($B$19=2,$B$18="")</formula>
    </cfRule>
  </conditionalFormatting>
  <conditionalFormatting sqref="A9:D10 A12:D12">
    <cfRule type="expression" dxfId="11" priority="3">
      <formula>($C$12="Aperture height too large for GRP. Please select an alternative facing material")</formula>
    </cfRule>
  </conditionalFormatting>
  <conditionalFormatting sqref="A12:D12">
    <cfRule type="expression" dxfId="10" priority="6">
      <formula>AND(#REF!="sdc",#REF!&lt;200,$B$12&gt;0)</formula>
    </cfRule>
  </conditionalFormatting>
  <conditionalFormatting sqref="B18:B19">
    <cfRule type="expression" dxfId="9" priority="1" stopIfTrue="1">
      <formula>AND($B$18&gt;0,$B$19=1)</formula>
    </cfRule>
  </conditionalFormatting>
  <conditionalFormatting sqref="C27">
    <cfRule type="cellIs" dxfId="8" priority="24" stopIfTrue="1" operator="notEqual">
      <formula>"ok"</formula>
    </cfRule>
  </conditionalFormatting>
  <conditionalFormatting sqref="C33">
    <cfRule type="expression" dxfId="7" priority="16" stopIfTrue="1">
      <formula>$C$33="CHECK HANDLE HEIGHT NOT TOO LOW"</formula>
    </cfRule>
    <cfRule type="expression" dxfId="6" priority="22" stopIfTrue="1">
      <formula>AND(ISBLANK($B$33),OR($B$31="Y",$B$32="Y",$B$30="Y"))</formula>
    </cfRule>
    <cfRule type="expression" dxfId="5" priority="23" stopIfTrue="1">
      <formula>AND(NOT(ISNUMBER($B$33)),OR($B$31="Y",$B$32="Y",$B$30="Y"))</formula>
    </cfRule>
  </conditionalFormatting>
  <conditionalFormatting sqref="C8:D8">
    <cfRule type="containsText" dxfId="4" priority="14" operator="containsText" text="Heavy Duty Fasteners Recommended">
      <formula>NOT(ISERROR(SEARCH("Heavy Duty Fasteners Recommended",C8)))</formula>
    </cfRule>
  </conditionalFormatting>
  <conditionalFormatting sqref="C24:D26">
    <cfRule type="expression" dxfId="3" priority="21" stopIfTrue="1">
      <formula>OR(AND($B$24="y",$B$25="y"),AND($B$24="y",$B$26="y"),AND($B$25="y",$B$26="y"))</formula>
    </cfRule>
  </conditionalFormatting>
  <conditionalFormatting sqref="C28:D32">
    <cfRule type="cellIs" dxfId="2" priority="18" stopIfTrue="1" operator="equal">
      <formula>"One Option Only"</formula>
    </cfRule>
    <cfRule type="expression" dxfId="1" priority="19" stopIfTrue="1">
      <formula>AND(#REF!="Y",OR($B$30="Y",$B$32="Y"))</formula>
    </cfRule>
  </conditionalFormatting>
  <conditionalFormatting sqref="C34:D34">
    <cfRule type="containsText" dxfId="0" priority="15" operator="containsText" text="RECOMMENDED FOR SOLID PLYWOOD CORES">
      <formula>NOT(ISERROR(SEARCH("RECOMMENDED FOR SOLID PLYWOOD CORES",C34)))</formula>
    </cfRule>
  </conditionalFormatting>
  <dataValidations xWindow="501" yWindow="801" count="20">
    <dataValidation type="decimal" errorStyle="warning" showInputMessage="1" showErrorMessage="1" errorTitle="SIZE - PLEASE CHECK SUITABILITY" error="THE SIZE IS A &quot;SPECIAL&quot;._x000a__x000a_PLEASE CONTACT NORMANTON LAMINATING SERVICES LTD. SALES TEAM ON 01759 322160 or VIA SALES@NORMANTON.CO.UK TO CHECK SIZE AND SPECIFICATION SUITABILITY. " promptTitle="Internal Aperture Height" prompt="Must be between 600mm and 4400mm" sqref="B12" xr:uid="{00000000-0002-0000-0000-000000000000}">
      <formula1>900</formula1>
      <formula2>5200</formula2>
    </dataValidation>
    <dataValidation type="decimal" errorStyle="warning" operator="greaterThanOrEqual" allowBlank="1" showInputMessage="1" showErrorMessage="1" errorTitle="Pillar Width" error="Please check with Normanton Sales Team for pillar widths under 40mm." promptTitle="Pillar Width" prompt="Must Be 40mm Or More" sqref="B16" xr:uid="{00000000-0002-0000-0000-000001000000}">
      <formula1>40</formula1>
    </dataValidation>
    <dataValidation type="decimal" errorStyle="warning" allowBlank="1" showInputMessage="1" showErrorMessage="1" errorTitle="Non-standard size specified" error="The width you have requested is over the UK legal maximum_x000a__x000a_Please check that the correct dimension has been requested and authorisation has been granted." promptTitle="External Rear Frame Width" prompt="Must be maximum 2550mm " sqref="B13" xr:uid="{00000000-0002-0000-0000-000002000000}">
      <formula1>1000</formula1>
      <formula2>2550</formula2>
    </dataValidation>
    <dataValidation type="list" showInputMessage="1" showErrorMessage="1" errorTitle="Centre Seal Fitting" error="Please Specify L, R or N (Not required)" promptTitle="Centre Seal Fitting" prompt="Please Specify L, R or N (Not required)" sqref="B27" xr:uid="{00000000-0002-0000-0000-000003000000}">
      <formula1>$E$27:$E$29</formula1>
    </dataValidation>
    <dataValidation type="list" allowBlank="1" showDropDown="1" showInputMessage="1" showErrorMessage="1" errorTitle="Incorrect Entry" error="Please Leave Blank or Enter &quot;Y&quot; Against Required Option" promptTitle="One Option Only" prompt="Please Enter &quot;Y&quot; Against Required Option" sqref="B28:B32" xr:uid="{00000000-0002-0000-0000-000005000000}">
      <formula1>$E$20</formula1>
    </dataValidation>
    <dataValidation type="decimal" errorStyle="warning" operator="equal" allowBlank="1" showInputMessage="1" showErrorMessage="1" errorTitle="First Lockrod Position" error="Normanton doors standard first lockrod position is 125mm for all handle types including Pan Handles. " promptTitle="Lockrod Position" prompt="Standard 125mm - all handles inc recessed" sqref="B17" xr:uid="{00000000-0002-0000-0000-000006000000}">
      <formula1>125</formula1>
    </dataValidation>
    <dataValidation type="decimal" errorStyle="warning" operator="equal" allowBlank="1" showInputMessage="1" showErrorMessage="1" errorTitle="Second Lockrod Position" error="Normanton doors standard second lockrod position is 600mm for all handle types including Pan Handles. " promptTitle="Lockrod Position" prompt="Standard 600mm or as set automatically for quarter doors" sqref="B18" xr:uid="{00000000-0002-0000-0000-000007000000}">
      <formula1>600</formula1>
    </dataValidation>
    <dataValidation type="custom" errorStyle="warning" showInputMessage="1" showErrorMessage="1" errorTitle="Special Finish Profiles Selected" error="Please check for cost and availability. These are not always ex stock and may involve longer lead times._x000a__x000a_If powder coated please also check whether matching colour panel is required." promptTitle="Special Finish Profiles ?" sqref="B24:B26" xr:uid="{00000000-0002-0000-0000-000008000000}">
      <formula1>AND(ISBLANK(B24),ISBLANK(B25),ISBLANK(B26))</formula1>
    </dataValidation>
    <dataValidation type="custom" showInputMessage="1" showErrorMessage="1" errorTitle="Hinge Mounting" error="Ali Supports or Individual Brackets, not Both" promptTitle="Continuous Hinge Support?" prompt="Please answer &quot;Y&quot; if required" sqref="B21" xr:uid="{00000000-0002-0000-0000-000009000000}">
      <formula1>NOT(AND(B21="Y",B22="Y"))</formula1>
    </dataValidation>
    <dataValidation type="custom" errorStyle="warning" showInputMessage="1" showErrorMessage="1" errorTitle="Bolt On Brackets?" error="There is an incorrect specification. Have you also asked for support profiles?" promptTitle="Bolt On Brackets?" prompt="Please answer &quot;Y&quot; if required." sqref="B22" xr:uid="{00000000-0002-0000-0000-00000A000000}">
      <formula1>NOT(AND(B22="Y",B21="y"))</formula1>
    </dataValidation>
    <dataValidation type="decimal" errorStyle="warning" operator="greaterThanOrEqual" allowBlank="1" showInputMessage="1" showErrorMessage="1" errorTitle="Lower Frame Depth" error=" PLEASE CHECK_x000a__x000a_Please consult with our Sales Team. Potential suitability issue. Frame depths under 100mm (Normanton Handle) or 105mm (Thiriet Handle)." promptTitle="Lower Frame Depth" prompt="Must be 95mm (NLS Handle) or 105 (Thiriet handle)" sqref="B15" xr:uid="{00000000-0002-0000-0000-00000B000000}">
      <formula1>105</formula1>
    </dataValidation>
    <dataValidation type="decimal" errorStyle="warning" operator="greaterThanOrEqual" allowBlank="1" showInputMessage="1" showErrorMessage="1" errorTitle="Header Depth" error="PLEASE CHECK._x000a__x000a_Normanton Cam/Keeper needs 76mm to top of keeper (81mm to top of cam). Thiriet needs 83mm._x000a__x000a_Please check before proceeding." promptTitle="Header Depth" prompt="Please check if less than 83mm " sqref="B14" xr:uid="{00000000-0002-0000-0000-00000C000000}">
      <formula1>83</formula1>
    </dataValidation>
    <dataValidation type="custom" errorStyle="warning" showInputMessage="1" showErrorMessage="1" errorTitle="Number of Lock Rods" error="You should normally input either 1 or 2 (i.e. Lock Rods Per Door)._x000a__x000a_If not please ensure the non standard specification has been explicitly authorised." promptTitle="Number of Lock Rods" prompt="Please specify - 1 or 2 per door." sqref="B19" xr:uid="{00000000-0002-0000-0000-00000D000000}">
      <formula1>OR(AND(#REF!="Y",B19=1),AND(ISBLANK(#REF!),B19&lt;3))</formula1>
    </dataValidation>
    <dataValidation type="list" allowBlank="1" showInputMessage="1" showErrorMessage="1" sqref="E13" xr:uid="{00000000-0002-0000-0000-00000F000000}">
      <formula1>$E$1:$H$1</formula1>
    </dataValidation>
    <dataValidation type="list" errorStyle="information" allowBlank="1" showInputMessage="1" showErrorMessage="1" errorTitle="Facings" error="You have not selected from the standard options. _x000a__x000a_Is this authorised ?" sqref="D9" xr:uid="{00000000-0002-0000-0000-000010000000}">
      <formula1>$E$3:$E$10</formula1>
    </dataValidation>
    <dataValidation type="list" allowBlank="1" showInputMessage="1" showErrorMessage="1" sqref="C9" xr:uid="{00000000-0002-0000-0000-000011000000}">
      <formula1>INDIRECT("d_"&amp;$B$8)</formula1>
    </dataValidation>
    <dataValidation type="list" errorStyle="information" allowBlank="1" showInputMessage="1" showErrorMessage="1" errorTitle="Facings" error="You have not selected from the standard options. _x000a__x000a_Is this authorised ?" sqref="D10" xr:uid="{00000000-0002-0000-0000-000012000000}">
      <formula1>$E$13:$E$14</formula1>
    </dataValidation>
    <dataValidation type="list" allowBlank="1" showInputMessage="1" showErrorMessage="1" sqref="C10" xr:uid="{00000000-0002-0000-0000-000013000000}">
      <formula1>INDIRECT("e_"&amp;$E$13)</formula1>
    </dataValidation>
    <dataValidation type="list" errorStyle="warning" showInputMessage="1" showErrorMessage="1" errorTitle="Singles not Pairs" error="If not Pairs Please Specify L or R Handing required." promptTitle="Singles not Pairs" prompt="If Singles Please Specify L or R Handing" sqref="B36" xr:uid="{00000000-0002-0000-0000-000004000000}">
      <formula1>$E$36:$E$37</formula1>
    </dataValidation>
    <dataValidation type="list" errorStyle="warning" showInputMessage="1" showErrorMessage="1" errorTitle="Core Type" error="You have not entered  one of the standard options available._x000a__x000a_Please consult with us for non standard options" promptTitle="Core Type" prompt="P - Solid Plymetal panel, very heavy duty applications only_x000a_5 - Heavier duty/larger doors, typ alu face/galv reverse)_x000a_3 - Lighter duty/economy, typ. white painted galv face_x000a_L - Ultra lightweight, GRP face, minimises corrosion risk around recessed locks" sqref="B8" xr:uid="{6CCDAB56-C5E6-4283-9DF6-BF21349B29D7}">
      <formula1>$E$1:$H$1</formula1>
    </dataValidation>
  </dataValidations>
  <printOptions horizontalCentered="1" verticalCentered="1"/>
  <pageMargins left="0" right="0" top="0.19685039370078741" bottom="0.15748031496062992" header="0.15748031496062992" footer="0.19685039370078741"/>
  <pageSetup paperSize="9"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Sheet1</vt:lpstr>
      <vt:lpstr>d_3</vt:lpstr>
      <vt:lpstr>d_5</vt:lpstr>
      <vt:lpstr>d_L</vt:lpstr>
      <vt:lpstr>d_P</vt:lpstr>
      <vt:lpstr>e_3</vt:lpstr>
      <vt:lpstr>e_5</vt:lpstr>
      <vt:lpstr>e_L</vt:lpstr>
      <vt:lpstr>e_P</vt:lpstr>
    </vt:vector>
  </TitlesOfParts>
  <Company>Normanton Laminates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Charley Somers</dc:creator>
  <cp:lastModifiedBy>Charley Somers</cp:lastModifiedBy>
  <cp:lastPrinted>2024-08-08T22:19:22Z</cp:lastPrinted>
  <dcterms:created xsi:type="dcterms:W3CDTF">2006-11-27T11:24:52Z</dcterms:created>
  <dcterms:modified xsi:type="dcterms:W3CDTF">2025-03-12T15:00:07Z</dcterms:modified>
</cp:coreProperties>
</file>