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T:\FLUSHSPEC2005\Current External-Customer Templates\"/>
    </mc:Choice>
  </mc:AlternateContent>
  <xr:revisionPtr revIDLastSave="0" documentId="8_{65BCE8FF-C4C6-4D4B-9C23-86F64FCB4BEF}" xr6:coauthVersionLast="47" xr6:coauthVersionMax="47" xr10:uidLastSave="{00000000-0000-0000-0000-000000000000}"/>
  <bookViews>
    <workbookView xWindow="22932" yWindow="-108" windowWidth="23256" windowHeight="12576" tabRatio="782" xr2:uid="{00000000-000D-0000-FFFF-FFFF00000000}"/>
  </bookViews>
  <sheets>
    <sheet name="Specification Form" sheetId="10" r:id="rId1"/>
  </sheets>
  <calcPr calcId="191029"/>
  <customWorkbookViews>
    <customWorkbookView name="DAVID R SMITH. - Personal View" guid="{CA2A11A9-6B52-11D1-BCD8-0040952459D0}" mergeInterval="0" personalView="1" maximized="1" windowWidth="636" windowHeight="318" tabRatio="712" activeSheetId="1"/>
    <customWorkbookView name="nick oates - Personal View" guid="{8C2C3580-6AFE-11D1-9C21-0060520296FD}" mergeInterval="0" personalView="1" maximized="1" windowWidth="796" windowHeight="466" tabRatio="71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0" l="1"/>
  <c r="C14" i="10"/>
  <c r="C31" i="10"/>
  <c r="C35" i="10"/>
  <c r="C26" i="10"/>
  <c r="C12" i="10"/>
  <c r="F12" i="10"/>
  <c r="G13" i="10"/>
  <c r="F11" i="10"/>
  <c r="C25" i="10" l="1"/>
  <c r="C17" i="10"/>
  <c r="C2" i="10" l="1"/>
  <c r="C13" i="10"/>
  <c r="C16" i="10"/>
  <c r="C19" i="10"/>
  <c r="C22" i="10"/>
  <c r="C32" i="10"/>
  <c r="C33" i="10"/>
</calcChain>
</file>

<file path=xl/sharedStrings.xml><?xml version="1.0" encoding="utf-8"?>
<sst xmlns="http://schemas.openxmlformats.org/spreadsheetml/2006/main" count="63" uniqueCount="51">
  <si>
    <t>Internal Aperture Height (mm)</t>
  </si>
  <si>
    <t>Header Depth (mm)</t>
  </si>
  <si>
    <t>Key Dimensions</t>
  </si>
  <si>
    <t>Rear Cross Member Depth (mm)</t>
  </si>
  <si>
    <t>Customer Name &amp; Signature</t>
  </si>
  <si>
    <t>Date</t>
  </si>
  <si>
    <t>R</t>
  </si>
  <si>
    <t>P</t>
  </si>
  <si>
    <t>Y</t>
  </si>
  <si>
    <t>Overall Width Across Rear Pillars (mm)</t>
  </si>
  <si>
    <t>Pillar Width (mm)</t>
  </si>
  <si>
    <t>Continuous Aluminium Hinge Support</t>
  </si>
  <si>
    <t>Bolt On Brackets</t>
  </si>
  <si>
    <t>L</t>
  </si>
  <si>
    <t>Customer Contract/Job No.</t>
  </si>
  <si>
    <t>Customer Purchase Order No.</t>
  </si>
  <si>
    <t>NLS Customer</t>
  </si>
  <si>
    <t xml:space="preserve"> </t>
  </si>
  <si>
    <t>Heavy Duty Frame Fasteners (NB visible from exterior)</t>
  </si>
  <si>
    <t>Options (Please Specify As Required)</t>
  </si>
  <si>
    <t>eg 1 = equal sizes, 2 = outers 2x inner width, etc</t>
  </si>
  <si>
    <t>Powder Coated Profiles, Colour Specified/Matched</t>
  </si>
  <si>
    <t>Powder Coated Profiles, Standard RAL9010</t>
  </si>
  <si>
    <t>Anodised Profile, Standard 25 micron Satin</t>
  </si>
  <si>
    <t>Door Width Ratio (Outers/Inners)</t>
  </si>
  <si>
    <t>C</t>
  </si>
  <si>
    <t>Please Confirm Hinged Side of Centre Leaf</t>
  </si>
  <si>
    <t>Quantity (Sets of 3)</t>
  </si>
  <si>
    <t>Which leaf 1st to open (Std Centre)</t>
  </si>
  <si>
    <r>
      <rPr>
        <b/>
        <i/>
        <sz val="16"/>
        <rFont val="Times New Roman"/>
        <family val="1"/>
      </rPr>
      <t xml:space="preserve">Smoothliner 3 </t>
    </r>
    <r>
      <rPr>
        <b/>
        <sz val="11"/>
        <rFont val="Times New Roman"/>
        <family val="1"/>
      </rPr>
      <t>FLUSH DOOR SPECIFICATION FORM - TRIPLE</t>
    </r>
  </si>
  <si>
    <t>Below-Door "Articulating" Handle</t>
  </si>
  <si>
    <t>Non Articulating Recessed Handle, Stainless</t>
  </si>
  <si>
    <r>
      <t>NLS</t>
    </r>
    <r>
      <rPr>
        <sz val="11"/>
        <rFont val="Times New Roman"/>
        <family val="1"/>
      </rPr>
      <t xml:space="preserve"> Monobloc Below-Door Handle, Galvanised</t>
    </r>
  </si>
  <si>
    <r>
      <t xml:space="preserve">NLS Ulises </t>
    </r>
    <r>
      <rPr>
        <sz val="11"/>
        <rFont val="Times New Roman"/>
        <family val="1"/>
      </rPr>
      <t>Articulating Recessed Handle, Stainless</t>
    </r>
  </si>
  <si>
    <r>
      <rPr>
        <b/>
        <i/>
        <sz val="11"/>
        <rFont val="Times New Roman"/>
        <family val="1"/>
      </rPr>
      <t>Mini</t>
    </r>
    <r>
      <rPr>
        <sz val="11"/>
        <rFont val="Times New Roman"/>
        <family val="1"/>
      </rPr>
      <t xml:space="preserve"> Recessed Handle, Stainless</t>
    </r>
  </si>
  <si>
    <r>
      <t>Rec Handle C/Line-Door Bottom</t>
    </r>
    <r>
      <rPr>
        <sz val="9"/>
        <rFont val="Times New Roman"/>
        <family val="1"/>
      </rPr>
      <t xml:space="preserve"> (Std 300, Min 155-135)</t>
    </r>
  </si>
  <si>
    <t>1.6mm CSM Smooth GRP</t>
  </si>
  <si>
    <t>1.1mm Hi Impact WR GRP</t>
  </si>
  <si>
    <t>0.5 Galv'd Steel</t>
  </si>
  <si>
    <t>Door Panel Options</t>
  </si>
  <si>
    <t>HC</t>
  </si>
  <si>
    <r>
      <rPr>
        <b/>
        <u/>
        <sz val="10"/>
        <rFont val="Arial"/>
        <family val="2"/>
      </rPr>
      <t xml:space="preserve">Other Notes. </t>
    </r>
    <r>
      <rPr>
        <sz val="10"/>
        <rFont val="Arial"/>
        <family val="2"/>
      </rPr>
      <t>Please  specify below any non standard options or requirements not given above. If in doubt please consult us.</t>
    </r>
  </si>
  <si>
    <t>Slim Cams/Keepers (eg for narrow Header/Bearer)</t>
  </si>
  <si>
    <t>1st open meeting edge lockrod centres</t>
  </si>
  <si>
    <t>Panel Core:- Plywood (P), 5 El Foam/Ply Sandwich (5), PP Honeycomb (HC), Ultra-light Foam (L)</t>
  </si>
  <si>
    <t>0.85mm Primed (/Pre-Painted) Aluminium</t>
  </si>
  <si>
    <t>0.85mm Coil coated White RAL9010 Aluminium</t>
  </si>
  <si>
    <t>0.7mm Coil coated White galv steel</t>
  </si>
  <si>
    <t>OK</t>
  </si>
  <si>
    <t>External Face (Pls select or consult us re other options)</t>
  </si>
  <si>
    <t>Internal Face (Pls select or consult us re other options)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</si>
</sst>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color indexed="12"/>
      <name val="Arial"/>
      <family val="2"/>
    </font>
    <font>
      <b/>
      <i/>
      <sz val="16"/>
      <name val="Times New Roman"/>
      <family val="1"/>
    </font>
    <font>
      <b/>
      <sz val="11"/>
      <color indexed="12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Times New Roman"/>
      <family val="1"/>
    </font>
    <font>
      <i/>
      <sz val="11"/>
      <name val="Times New Roman"/>
      <family val="1"/>
    </font>
    <font>
      <sz val="10"/>
      <color indexed="53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15" fontId="1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left" vertical="center"/>
    </xf>
    <xf numFmtId="1" fontId="6" fillId="2" borderId="16" xfId="0" applyNumberFormat="1" applyFont="1" applyFill="1" applyBorder="1" applyAlignment="1" applyProtection="1">
      <alignment horizontal="center" vertical="center"/>
      <protection locked="0"/>
    </xf>
    <xf numFmtId="1" fontId="8" fillId="0" borderId="1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0" fontId="0" fillId="0" borderId="33" xfId="0" applyBorder="1"/>
    <xf numFmtId="0" fontId="0" fillId="0" borderId="10" xfId="0" applyBorder="1"/>
    <xf numFmtId="0" fontId="15" fillId="0" borderId="0" xfId="0" applyFont="1" applyAlignment="1">
      <alignment horizontal="center"/>
    </xf>
    <xf numFmtId="0" fontId="0" fillId="0" borderId="32" xfId="0" applyBorder="1"/>
    <xf numFmtId="0" fontId="0" fillId="0" borderId="38" xfId="0" applyBorder="1"/>
    <xf numFmtId="0" fontId="0" fillId="0" borderId="39" xfId="0" applyBorder="1"/>
    <xf numFmtId="0" fontId="14" fillId="0" borderId="0" xfId="0" applyFont="1"/>
    <xf numFmtId="0" fontId="14" fillId="0" borderId="32" xfId="0" applyFont="1" applyBorder="1"/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6" fillId="0" borderId="37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34"/>
        </patternFill>
      </fill>
    </dxf>
    <dxf>
      <fill>
        <patternFill>
          <bgColor indexed="34"/>
        </patternFill>
      </fill>
    </dxf>
    <dxf>
      <font>
        <b/>
        <i val="0"/>
        <condense val="0"/>
        <extend val="0"/>
        <color indexed="10"/>
      </font>
      <fill>
        <patternFill>
          <bgColor indexed="34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601435</xdr:colOff>
      <xdr:row>0</xdr:row>
      <xdr:rowOff>0</xdr:rowOff>
    </xdr:from>
    <xdr:to>
      <xdr:col>7</xdr:col>
      <xdr:colOff>7181851</xdr:colOff>
      <xdr:row>29</xdr:row>
      <xdr:rowOff>244928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55FC6-2204-4505-BBD8-29C5E45EF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3256" y="0"/>
          <a:ext cx="7195458" cy="791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triangl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37"/>
  <sheetViews>
    <sheetView tabSelected="1" zoomScale="80" zoomScaleNormal="80" workbookViewId="0">
      <selection activeCell="Q10" sqref="Q10"/>
    </sheetView>
  </sheetViews>
  <sheetFormatPr defaultColWidth="9.109375" defaultRowHeight="13.2" x14ac:dyDescent="0.25"/>
  <cols>
    <col min="1" max="1" width="47.88671875" customWidth="1"/>
    <col min="2" max="2" width="6.109375" customWidth="1"/>
    <col min="3" max="3" width="43.109375" customWidth="1"/>
    <col min="4" max="7" width="11.5546875" hidden="1" customWidth="1"/>
    <col min="8" max="8" width="110" customWidth="1"/>
    <col min="9" max="21" width="9.109375" customWidth="1"/>
    <col min="22" max="22" width="7.88671875" customWidth="1"/>
    <col min="23" max="25" width="9.109375" customWidth="1"/>
  </cols>
  <sheetData>
    <row r="1" spans="1:8" ht="26.25" customHeight="1" thickBot="1" x14ac:dyDescent="0.3">
      <c r="A1" s="60" t="s">
        <v>29</v>
      </c>
      <c r="B1" s="61"/>
      <c r="C1" s="62"/>
      <c r="H1" s="39"/>
    </row>
    <row r="2" spans="1:8" ht="18.75" customHeight="1" thickBot="1" x14ac:dyDescent="0.3">
      <c r="A2" s="63" t="s">
        <v>5</v>
      </c>
      <c r="B2" s="64"/>
      <c r="C2" s="10">
        <f ca="1">NOW()</f>
        <v>45518.588780324077</v>
      </c>
      <c r="D2" s="41" t="s">
        <v>7</v>
      </c>
      <c r="E2" s="41">
        <v>5</v>
      </c>
      <c r="F2" s="41" t="s">
        <v>40</v>
      </c>
      <c r="G2" s="41" t="s">
        <v>13</v>
      </c>
      <c r="H2" s="40"/>
    </row>
    <row r="3" spans="1:8" ht="20.25" customHeight="1" x14ac:dyDescent="0.25">
      <c r="A3" s="70" t="s">
        <v>16</v>
      </c>
      <c r="B3" s="71"/>
      <c r="C3" s="11"/>
      <c r="D3" s="46" t="s">
        <v>45</v>
      </c>
      <c r="E3" s="46" t="s">
        <v>45</v>
      </c>
      <c r="F3" s="42" t="s">
        <v>36</v>
      </c>
      <c r="G3" s="42" t="s">
        <v>36</v>
      </c>
      <c r="H3" s="40"/>
    </row>
    <row r="4" spans="1:8" ht="20.25" customHeight="1" x14ac:dyDescent="0.25">
      <c r="A4" s="70" t="s">
        <v>14</v>
      </c>
      <c r="B4" s="71"/>
      <c r="C4" s="12"/>
      <c r="D4" s="45" t="s">
        <v>46</v>
      </c>
      <c r="E4" s="45" t="s">
        <v>46</v>
      </c>
      <c r="F4" t="s">
        <v>37</v>
      </c>
      <c r="G4" t="s">
        <v>37</v>
      </c>
      <c r="H4" s="40"/>
    </row>
    <row r="5" spans="1:8" ht="20.25" customHeight="1" thickBot="1" x14ac:dyDescent="0.3">
      <c r="A5" s="65" t="s">
        <v>15</v>
      </c>
      <c r="B5" s="66"/>
      <c r="C5" s="13"/>
      <c r="G5" s="45" t="s">
        <v>47</v>
      </c>
      <c r="H5" s="40"/>
    </row>
    <row r="6" spans="1:8" ht="17.25" customHeight="1" thickBot="1" x14ac:dyDescent="0.3">
      <c r="A6" s="67" t="s">
        <v>39</v>
      </c>
      <c r="B6" s="68"/>
      <c r="C6" s="69"/>
      <c r="D6" s="45"/>
      <c r="H6" s="40"/>
    </row>
    <row r="7" spans="1:8" ht="29.25" customHeight="1" thickBot="1" x14ac:dyDescent="0.3">
      <c r="A7" s="50" t="s">
        <v>44</v>
      </c>
      <c r="B7" s="51"/>
      <c r="C7" s="52" t="s">
        <v>48</v>
      </c>
      <c r="D7" s="43"/>
      <c r="E7" s="43"/>
      <c r="F7" s="43"/>
      <c r="G7" s="43"/>
      <c r="H7" s="40"/>
    </row>
    <row r="8" spans="1:8" ht="20.25" customHeight="1" x14ac:dyDescent="0.25">
      <c r="A8" s="56" t="s">
        <v>49</v>
      </c>
      <c r="B8" s="57"/>
      <c r="C8" s="53"/>
      <c r="H8" s="40"/>
    </row>
    <row r="9" spans="1:8" ht="20.25" customHeight="1" thickBot="1" x14ac:dyDescent="0.3">
      <c r="A9" s="54" t="s">
        <v>50</v>
      </c>
      <c r="B9" s="55"/>
      <c r="C9" s="53"/>
      <c r="H9" s="40"/>
    </row>
    <row r="10" spans="1:8" ht="21" customHeight="1" thickBot="1" x14ac:dyDescent="0.3">
      <c r="A10" s="4" t="s">
        <v>24</v>
      </c>
      <c r="B10" s="16"/>
      <c r="C10" s="27" t="s">
        <v>20</v>
      </c>
      <c r="H10" s="40"/>
    </row>
    <row r="11" spans="1:8" ht="14.25" customHeight="1" thickBot="1" x14ac:dyDescent="0.3">
      <c r="A11" s="67" t="s">
        <v>2</v>
      </c>
      <c r="B11" s="68"/>
      <c r="C11" s="69"/>
      <c r="D11" s="46" t="s">
        <v>38</v>
      </c>
      <c r="E11" s="46" t="s">
        <v>38</v>
      </c>
      <c r="F11" s="42" t="str">
        <f t="shared" ref="F11:G13" si="0">IF($B$7="L","-","0.5 Galv'd Steel")</f>
        <v>0.5 Galv'd Steel</v>
      </c>
      <c r="G11" s="39" t="s">
        <v>36</v>
      </c>
      <c r="H11" s="40"/>
    </row>
    <row r="12" spans="1:8" ht="24" customHeight="1" x14ac:dyDescent="0.25">
      <c r="A12" s="35" t="s">
        <v>0</v>
      </c>
      <c r="B12" s="36"/>
      <c r="C12" s="37" t="str">
        <f>IF(OR(B12&lt;600,B12&gt;4400),"Standard Range Min 600, Max 4400 mm","OK")</f>
        <v>Standard Range Min 600, Max 4400 mm</v>
      </c>
      <c r="D12" s="45" t="s">
        <v>47</v>
      </c>
      <c r="E12" s="45" t="s">
        <v>47</v>
      </c>
      <c r="F12" t="str">
        <f>IF(C8=F3,"-","1.1mm Hi Impact WR GRP")</f>
        <v>1.1mm Hi Impact WR GRP</v>
      </c>
      <c r="G12" s="40" t="s">
        <v>37</v>
      </c>
      <c r="H12" s="40"/>
    </row>
    <row r="13" spans="1:8" ht="24" customHeight="1" thickBot="1" x14ac:dyDescent="0.3">
      <c r="A13" s="3" t="s">
        <v>9</v>
      </c>
      <c r="B13" s="15"/>
      <c r="C13" s="26" t="str">
        <f>IF(OR(B13&lt;1000,B13&gt;2550),"NB Maximum UK Legal Width 2550 mm","OK")</f>
        <v>NB Maximum UK Legal Width 2550 mm</v>
      </c>
      <c r="D13" s="43"/>
      <c r="E13" s="43"/>
      <c r="F13" s="43"/>
      <c r="G13" s="44" t="str">
        <f t="shared" si="0"/>
        <v>0.5 Galv'd Steel</v>
      </c>
      <c r="H13" s="40"/>
    </row>
    <row r="14" spans="1:8" ht="24" customHeight="1" x14ac:dyDescent="0.25">
      <c r="A14" s="3" t="s">
        <v>1</v>
      </c>
      <c r="B14" s="15"/>
      <c r="C14" s="26" t="str">
        <f>IF(B14&lt;85,"Please check if less than nominal 85mm","OK")</f>
        <v>Please check if less than nominal 85mm</v>
      </c>
      <c r="H14" s="40"/>
    </row>
    <row r="15" spans="1:8" ht="24" customHeight="1" x14ac:dyDescent="0.25">
      <c r="A15" s="3" t="s">
        <v>3</v>
      </c>
      <c r="B15" s="15"/>
      <c r="C15" s="26" t="str">
        <f>IF(B15&lt;95,"Please check if less than nominal 95mm","OK")</f>
        <v>Please check if less than nominal 95mm</v>
      </c>
      <c r="H15" s="40"/>
    </row>
    <row r="16" spans="1:8" ht="24" customHeight="1" x14ac:dyDescent="0.25">
      <c r="A16" s="3" t="s">
        <v>10</v>
      </c>
      <c r="B16" s="15"/>
      <c r="C16" s="26" t="str">
        <f>IF(B16&lt;40,"Standard 40mm or more","OK")</f>
        <v>Standard 40mm or more</v>
      </c>
      <c r="H16" s="40"/>
    </row>
    <row r="17" spans="1:8" ht="24" customHeight="1" x14ac:dyDescent="0.25">
      <c r="A17" s="3" t="s">
        <v>43</v>
      </c>
      <c r="B17" s="15"/>
      <c r="C17" s="26" t="str">
        <f>IF(B17=250,"OK","Standard 250mm (All handles inc Pan Handles)")</f>
        <v>Standard 250mm (All handles inc Pan Handles)</v>
      </c>
      <c r="H17" s="40"/>
    </row>
    <row r="18" spans="1:8" ht="14.25" customHeight="1" thickBot="1" x14ac:dyDescent="0.3">
      <c r="A18" s="67" t="s">
        <v>19</v>
      </c>
      <c r="B18" s="68"/>
      <c r="C18" s="69"/>
      <c r="D18" t="s">
        <v>8</v>
      </c>
      <c r="H18" s="40"/>
    </row>
    <row r="19" spans="1:8" ht="21.75" customHeight="1" x14ac:dyDescent="0.25">
      <c r="A19" s="2" t="s">
        <v>11</v>
      </c>
      <c r="B19" s="14"/>
      <c r="C19" s="74" t="str">
        <f>IF(AND(B19="Y",B20="Y"),"Cannot Choose Both Options",IF(C3="fliegl","Fliegl - no hinge brackets required ?!",IF(OR(B19="Y",B20="Y"),"OK","Please Specify One Option With 'Y'")))</f>
        <v>Please Specify One Option With 'Y'</v>
      </c>
      <c r="H19" s="40"/>
    </row>
    <row r="20" spans="1:8" ht="21.75" customHeight="1" thickBot="1" x14ac:dyDescent="0.3">
      <c r="A20" s="4" t="s">
        <v>12</v>
      </c>
      <c r="B20" s="17"/>
      <c r="C20" s="75"/>
      <c r="H20" s="40"/>
    </row>
    <row r="21" spans="1:8" ht="21.75" hidden="1" customHeight="1" thickBot="1" x14ac:dyDescent="0.3">
      <c r="A21" s="5"/>
      <c r="B21" s="1"/>
      <c r="C21" s="32"/>
      <c r="H21" s="40"/>
    </row>
    <row r="22" spans="1:8" ht="21.75" customHeight="1" x14ac:dyDescent="0.25">
      <c r="A22" s="2" t="s">
        <v>21</v>
      </c>
      <c r="B22" s="14"/>
      <c r="C22" s="74" t="str">
        <f>IF(OR(AND(B22="y",B23="y"),AND(B22="y",B24="y"),AND(B23="Y",B24="Y")),"One option ONLY or ALL Blank for MILL FINISH",IF(B22="y","Please advise colour required and whether powder coated panels are also required",IF(OR(B23="Y",B24="Y"),"OK","Please specify one option or leave ALL BLANK if standard mill finish profiles required")))</f>
        <v>Please specify one option or leave ALL BLANK if standard mill finish profiles required</v>
      </c>
      <c r="H22" s="40"/>
    </row>
    <row r="23" spans="1:8" ht="21.75" customHeight="1" x14ac:dyDescent="0.25">
      <c r="A23" s="3" t="s">
        <v>22</v>
      </c>
      <c r="B23" s="15"/>
      <c r="C23" s="76"/>
      <c r="H23" s="40"/>
    </row>
    <row r="24" spans="1:8" ht="21.75" customHeight="1" thickBot="1" x14ac:dyDescent="0.3">
      <c r="A24" s="8" t="s">
        <v>23</v>
      </c>
      <c r="B24" s="21"/>
      <c r="C24" s="75"/>
      <c r="H24" s="40"/>
    </row>
    <row r="25" spans="1:8" ht="26.25" customHeight="1" thickBot="1" x14ac:dyDescent="0.3">
      <c r="A25" s="23" t="s">
        <v>28</v>
      </c>
      <c r="B25" s="20"/>
      <c r="C25" s="30" t="str">
        <f>IF(OR(B25="L",B25="R",B25="N",B25="C"),"OK","Pls Specify L, R, or C (seen from exterior)")</f>
        <v>Pls Specify L, R, or C (seen from exterior)</v>
      </c>
      <c r="D25" t="s">
        <v>13</v>
      </c>
      <c r="H25" s="40"/>
    </row>
    <row r="26" spans="1:8" ht="21.75" customHeight="1" x14ac:dyDescent="0.25">
      <c r="A26" s="28" t="s">
        <v>32</v>
      </c>
      <c r="B26" s="14"/>
      <c r="C26" s="74" t="str">
        <f>IF(OR(AND(B26="Y",B27="Y"),AND(B26="Y",B28="Y"),AND(B26="Y",B29="Y"),AND(B26="Y",B30="Y"),AND(B27="Y",B29="Y"),AND(B27="Y",B30="Y"),AND(B27="Y",B28="Y"),AND(B28="Y",B29="Y"),AND(B28="Y",B30="Y"),AND(B29="Y",B30="Y")),"One Option Only",IF(AND(NOT(B26="Y"),NOT(B27="Y"),NOT(B29="Y"),NOT(B30="Y"),NOT(B28="Y")),"Please Specify One Option With 'Y'.                                       ----------------------------------------------------------       PLEASE NOTE:- Not all handles are compatible with all TIR Cables/Seals. Please consult us if TIR cables required","OK"))</f>
        <v>Please Specify One Option With 'Y'.                                       ----------------------------------------------------------       PLEASE NOTE:- Not all handles are compatible with all TIR Cables/Seals. Please consult us if TIR cables required</v>
      </c>
      <c r="D26" t="s">
        <v>6</v>
      </c>
      <c r="H26" s="40"/>
    </row>
    <row r="27" spans="1:8" ht="21.75" customHeight="1" x14ac:dyDescent="0.25">
      <c r="A27" s="38" t="s">
        <v>30</v>
      </c>
      <c r="B27" s="15"/>
      <c r="C27" s="76"/>
      <c r="D27" t="s">
        <v>25</v>
      </c>
      <c r="H27" s="40"/>
    </row>
    <row r="28" spans="1:8" ht="21.75" customHeight="1" x14ac:dyDescent="0.25">
      <c r="A28" s="29" t="s">
        <v>33</v>
      </c>
      <c r="B28" s="15"/>
      <c r="C28" s="76"/>
      <c r="H28" s="40"/>
    </row>
    <row r="29" spans="1:8" ht="21.75" customHeight="1" x14ac:dyDescent="0.25">
      <c r="A29" s="38" t="s">
        <v>31</v>
      </c>
      <c r="B29" s="15"/>
      <c r="C29" s="76"/>
      <c r="H29" s="40"/>
    </row>
    <row r="30" spans="1:8" ht="21.75" customHeight="1" thickBot="1" x14ac:dyDescent="0.3">
      <c r="A30" s="47" t="s">
        <v>34</v>
      </c>
      <c r="B30" s="17"/>
      <c r="C30" s="75"/>
      <c r="H30" s="40"/>
    </row>
    <row r="31" spans="1:8" ht="21.75" customHeight="1" thickBot="1" x14ac:dyDescent="0.3">
      <c r="A31" s="48" t="s">
        <v>42</v>
      </c>
      <c r="B31" s="18"/>
      <c r="C31" s="33" t="str">
        <f>IF(B31="y","OK","Slim Header/Bearer or other restricted space?")</f>
        <v>Slim Header/Bearer or other restricted space?</v>
      </c>
      <c r="H31" s="49" t="s">
        <v>41</v>
      </c>
    </row>
    <row r="32" spans="1:8" ht="21.75" customHeight="1" thickBot="1" x14ac:dyDescent="0.3">
      <c r="A32" s="24" t="s">
        <v>35</v>
      </c>
      <c r="B32" s="18"/>
      <c r="C32" s="33" t="str">
        <f>IF(AND(ISBLANK(B32),OR(B28="Y",B29="Y",B30="Y")),"Please State Handle Height",IF(NOT(ISNUMBER(B32)),"Please enter height in mm","OK"))</f>
        <v>Please enter height in mm</v>
      </c>
      <c r="H32" s="58"/>
    </row>
    <row r="33" spans="1:8" ht="21.75" customHeight="1" thickBot="1" x14ac:dyDescent="0.3">
      <c r="A33" s="22" t="s">
        <v>18</v>
      </c>
      <c r="B33" s="21"/>
      <c r="C33" s="31" t="str">
        <f>IF(AND(B7&lt;&gt;"P",B33="Y"),"Standard on Plymetal panels only","Please State Y If Required")</f>
        <v>Please State Y If Required</v>
      </c>
      <c r="H33" s="58"/>
    </row>
    <row r="34" spans="1:8" ht="15" hidden="1" customHeight="1" thickBot="1" x14ac:dyDescent="0.3">
      <c r="A34" s="5"/>
      <c r="B34" s="1"/>
      <c r="C34" s="6"/>
      <c r="H34" s="58"/>
    </row>
    <row r="35" spans="1:8" ht="27.75" customHeight="1" thickBot="1" x14ac:dyDescent="0.3">
      <c r="A35" s="5" t="s">
        <v>26</v>
      </c>
      <c r="B35" s="19"/>
      <c r="C35" s="34" t="str">
        <f>IF(OR(B35="L",B35="R"),"OK","From which outer is the centre leaf hung? Please specify L or R (exterior view - L as illustrated)")</f>
        <v>From which outer is the centre leaf hung? Please specify L or R (exterior view - L as illustrated)</v>
      </c>
      <c r="D35" t="s">
        <v>6</v>
      </c>
      <c r="H35" s="58"/>
    </row>
    <row r="36" spans="1:8" ht="23.25" customHeight="1" thickBot="1" x14ac:dyDescent="0.3">
      <c r="A36" s="7" t="s">
        <v>27</v>
      </c>
      <c r="B36" s="14"/>
      <c r="C36" s="9"/>
      <c r="D36" t="s">
        <v>13</v>
      </c>
      <c r="H36" s="58"/>
    </row>
    <row r="37" spans="1:8" ht="39" customHeight="1" thickBot="1" x14ac:dyDescent="0.3">
      <c r="A37" s="25" t="s">
        <v>4</v>
      </c>
      <c r="B37" s="72"/>
      <c r="C37" s="73"/>
      <c r="D37" t="s">
        <v>17</v>
      </c>
      <c r="H37" s="59"/>
    </row>
  </sheetData>
  <sheetProtection algorithmName="SHA-512" hashValue="Su4J7F6z4eIs+XdGIHBWH8kqJgwVYIepAaX4H6/bVMpFXkQxBRw2ctQl+h0VYm8fzGUA40GwTNCFvTz3A+mfbA==" saltValue="fBwI/2n3ErmRl6n/tuUYQA==" spinCount="100000" sheet="1" objects="1" scenarios="1"/>
  <mergeCells count="15">
    <mergeCell ref="A9:B9"/>
    <mergeCell ref="A8:B8"/>
    <mergeCell ref="H32:H37"/>
    <mergeCell ref="A1:C1"/>
    <mergeCell ref="A2:B2"/>
    <mergeCell ref="A5:B5"/>
    <mergeCell ref="A6:C6"/>
    <mergeCell ref="A3:B3"/>
    <mergeCell ref="A4:B4"/>
    <mergeCell ref="B37:C37"/>
    <mergeCell ref="A11:C11"/>
    <mergeCell ref="A18:C18"/>
    <mergeCell ref="C19:C20"/>
    <mergeCell ref="C22:C24"/>
    <mergeCell ref="C26:C30"/>
  </mergeCells>
  <phoneticPr fontId="0" type="noConversion"/>
  <conditionalFormatting sqref="C32:G32">
    <cfRule type="expression" dxfId="7" priority="11" stopIfTrue="1">
      <formula>AND(ISBLANK($B$32),OR($B$28="Y",$B$29="Y",$B$30="Y"))</formula>
    </cfRule>
    <cfRule type="expression" dxfId="6" priority="12" stopIfTrue="1">
      <formula>AND(NOT(ISNUMBER($B$32)),OR($B$28="Y",$B$29="Y",$B$30="Y"))</formula>
    </cfRule>
  </conditionalFormatting>
  <conditionalFormatting sqref="C22:G24">
    <cfRule type="expression" dxfId="5" priority="13" stopIfTrue="1">
      <formula>OR(AND($B$22="y",$B$23="y"),AND($B$22="y",$B$24="y"),AND($B$23="y",$B$24="y"))</formula>
    </cfRule>
  </conditionalFormatting>
  <conditionalFormatting sqref="C26:G30 D31:G31">
    <cfRule type="cellIs" dxfId="4" priority="3" stopIfTrue="1" operator="equal">
      <formula>"One Option Only"</formula>
    </cfRule>
    <cfRule type="expression" dxfId="3" priority="4" stopIfTrue="1">
      <formula>AND(#REF!="Y",OR($B$28="Y",$B$30="Y"))</formula>
    </cfRule>
  </conditionalFormatting>
  <conditionalFormatting sqref="A12:G12">
    <cfRule type="expression" dxfId="2" priority="19" stopIfTrue="1">
      <formula>AND($C$3="sdc",#REF!&lt;200,$B$12&gt;0)</formula>
    </cfRule>
  </conditionalFormatting>
  <conditionalFormatting sqref="C31">
    <cfRule type="cellIs" dxfId="1" priority="1" stopIfTrue="1" operator="equal">
      <formula>"One Option Only"</formula>
    </cfRule>
    <cfRule type="expression" dxfId="0" priority="2" stopIfTrue="1">
      <formula>AND(#REF!="Y",OR($B$28="Y",$B$30="Y"))</formula>
    </cfRule>
  </conditionalFormatting>
  <dataValidations xWindow="387" yWindow="461" count="18">
    <dataValidation type="decimal" errorStyle="warning" showInputMessage="1" showErrorMessage="1" errorTitle="SPECIAL SIZE SPECIFIED" error="THE SIZE IS A &quot;SPECIAL&quot;_x000a__x000a_Please consult with us for non standard options" promptTitle="Internal Aperture Height" prompt="Must be between 600mm and 4400mm" sqref="B12" xr:uid="{00000000-0002-0000-0000-000001000000}">
      <formula1>900</formula1>
      <formula2>4400</formula2>
    </dataValidation>
    <dataValidation type="decimal" errorStyle="warning" allowBlank="1" showInputMessage="1" showErrorMessage="1" errorTitle="Non-standard size specified" error="The width you have requested is over the UK legal maximum_x000a__x000a_Please consult with us for non standard options" promptTitle="External Rear Frame Width" prompt="Must be maximum 2550mm " sqref="B13" xr:uid="{00000000-0002-0000-0000-000002000000}">
      <formula1>1000</formula1>
      <formula2>2550</formula2>
    </dataValidation>
    <dataValidation type="decimal" errorStyle="warning" operator="greaterThanOrEqual" allowBlank="1" showInputMessage="1" showErrorMessage="1" errorTitle="Header Depth" error="BEEEEEE CAREFUL!!_x000a__x000a_Std Cam/Keeper need 76mm to top of keeper (81 to top of cam). _x000a__x000a_Slim Cam/Keeper option may help. _x000a__x000a_If unsure, please check with us before proceeding." promptTitle="Header Depth" prompt="Please check with us if less than 85mm. Slim Cam/Keepers may help." sqref="B14" xr:uid="{600F2B51-A735-4DB2-AE5D-D5227CD6C471}">
      <formula1>85</formula1>
    </dataValidation>
    <dataValidation type="decimal" errorStyle="warning" operator="greaterThanOrEqual" allowBlank="1" showInputMessage="1" showErrorMessage="1" errorTitle="Lower Frame Depth" error="Please check with us for non standard arrangements and/or bearer depths under 95mm (NLS below-door handle) " promptTitle="Lower Frame Depth" prompt="Std arrangement with NLS below door lock needs 95mm. _x000a__x000a_Please check with us for other locks" sqref="B15" xr:uid="{EB3AC7D1-2F26-4E5A-A5C6-C1F85678FE45}">
      <formula1>95</formula1>
    </dataValidation>
    <dataValidation type="decimal" errorStyle="warning" operator="greaterThanOrEqual" allowBlank="1" showInputMessage="1" showErrorMessage="1" errorTitle="Pillar Width" error="Please check with us for pillar widths under 40mm." promptTitle="Pillar Width" prompt="Must Be 40mm Or More" sqref="B16" xr:uid="{00000000-0002-0000-0000-000005000000}">
      <formula1>40</formula1>
    </dataValidation>
    <dataValidation type="decimal" errorStyle="warning" operator="equal" allowBlank="1" showInputMessage="1" showErrorMessage="1" errorTitle="Lockrod Position" error="Our standard spacing is 250mm for all handle types inc recessed. Please check with us for any variation to this. " promptTitle="Lockrod Position" prompt="Standard 250mm - all handles inc recessed_x000a_Opposite side Outer leaf will usually mirror this first one_x000a_See drawing opposite." sqref="B17" xr:uid="{00000000-0002-0000-0000-000006000000}">
      <formula1>250</formula1>
    </dataValidation>
    <dataValidation type="custom" errorStyle="warning" showInputMessage="1" showErrorMessage="1" errorTitle="Bolt On Brackets?" error="There is an incorrect specification. Have you also asked for aluminium support profiles?" promptTitle="Bolt On Brackets?" prompt="Please answer &quot;Y&quot; if required." sqref="B20" xr:uid="{00000000-0002-0000-0000-000007000000}">
      <formula1>NOT(AND(B20="Y",B19="y"))</formula1>
    </dataValidation>
    <dataValidation type="custom" showInputMessage="1" showErrorMessage="1" errorTitle="Hinge Mounting" error="Ali Supports or Individual Brackets, not Both" promptTitle="Continuous Hinge Support?" prompt="Please answer &quot;Y&quot; if required" sqref="B19" xr:uid="{00000000-0002-0000-0000-00000E000000}">
      <formula1>NOT(AND(B19="Y",B20="Y"))</formula1>
    </dataValidation>
    <dataValidation type="custom" errorStyle="warning" showInputMessage="1" showErrorMessage="1" errorTitle="Special Finish Profiles Selected" error="Please check for cost and availability. These are not always ex stock and may involve longer lead times._x000a__x000a_If powder coated please also confirm whether matching colour panel is required." promptTitle="Special Finish Profiles ?" sqref="B22:B24" xr:uid="{00000000-0002-0000-0000-000011000000}">
      <formula1>AND(ISBLANK(B22),ISBLANK(B23),ISBLANK(B24))</formula1>
    </dataValidation>
    <dataValidation type="list" showInputMessage="1" showErrorMessage="1" errorTitle="Centre Seal Fitting" error="Please Specify L, R or N (Not required)" promptTitle="&quot;T&quot; Section Seal on which leaf ?" prompt="Please Specify L, R or C" sqref="B25" xr:uid="{00000000-0002-0000-0000-00000C000000}">
      <formula1>$D$25:$D$27</formula1>
    </dataValidation>
    <dataValidation type="list" allowBlank="1" showDropDown="1" showInputMessage="1" showErrorMessage="1" errorTitle="Incorrect Entry" error="Please Leave Blank or Enter &quot;Y&quot; Against Required Option" promptTitle="One Option Only" prompt="Please Enter &quot;Y&quot; Against Required Option" sqref="B26:B30" xr:uid="{00000000-0002-0000-0000-00000F000000}">
      <formula1>$D$18</formula1>
    </dataValidation>
    <dataValidation type="list" errorStyle="warning" showInputMessage="1" showErrorMessage="1" errorTitle="Singles not Pairs" error="If not Pairs Please Specify L or R Handing required." promptTitle="Singles not Pairs" prompt="Please Specify L or R Hand Hinged" sqref="B35" xr:uid="{00000000-0002-0000-0000-00000D000000}">
      <formula1>$D$36:$D$36</formula1>
    </dataValidation>
    <dataValidation type="list" errorStyle="information" allowBlank="1" showInputMessage="1" showErrorMessage="1" errorTitle="Facings" error="You have not selected from the standard options. _x000a__x000a_Is this authorised ?" sqref="H9" xr:uid="{ACE4077D-34F7-4350-BC4B-33D4D6030205}">
      <formula1>$D$14:$D$16</formula1>
    </dataValidation>
    <dataValidation type="list" errorStyle="information" allowBlank="1" showInputMessage="1" showErrorMessage="1" errorTitle="Facings" error="You have not entered  one of the standard options available._x000a__x000a_Please consult with us for non standard options" promptTitle="External Facing Skin" prompt="Choose from the options in the list. Other alternatives are possible pls consult us. If the prepainted aluminium finish is required please specify a RAL or BS colouir ref in the Notes or if an alternative bespoke or match colour required pls consult us." sqref="C8" xr:uid="{FD0545A9-23B0-453C-9FE8-1840E2447487}">
      <formula1>IF($B$7=$D$2,$D$3:$D$7,IF(B7=$E$2,$E$3:$E$8,IF(B7=$F$2,$F$3:$F$5,IF(B7=$G$2,$G$3:$G$6))))</formula1>
    </dataValidation>
    <dataValidation type="list" errorStyle="warning" showInputMessage="1" showErrorMessage="1" errorTitle="Core Type" error="You have not entered  one of the standard options available._x000a__x000a_Please consult with us for non standard options" promptTitle="Core Type" prompt="P - Solid Plywood, V heavy duty applications_x000a_5 element sandwich, Heavier duty/larger doors, typ alu/galv faces XL Cert'd_x000a_HC - Lightweight, typ GRP face minimises corrosion risk esp with recessed locks_x000a_L - Lowest cost/weight, faces to suit balance of these" sqref="B7" xr:uid="{00000000-0002-0000-0000-000012000000}">
      <formula1>$D$2:$G$2</formula1>
    </dataValidation>
    <dataValidation type="list" allowBlank="1" showDropDown="1" showInputMessage="1" showErrorMessage="1" errorTitle="Incorrect Entry" error="Please Leave Blank or Enter &quot;Y&quot; Against Required Option" promptTitle="Slim 28mm depth keepers" prompt="Slim Header/Bearer or otherwise restricted space?_x000a_Please Enter &quot;Y&quot; if required. _x000a_Unless stated otherwise will be fitted both top and bottom when combined with recessed locks" sqref="B31" xr:uid="{0754F2E6-D270-49D7-8730-42E0D19C9A55}">
      <formula1>$D$18</formula1>
    </dataValidation>
    <dataValidation type="list" errorStyle="information" allowBlank="1" showInputMessage="1" showErrorMessage="1" errorTitle="Facings" error="You have not selected from the standard options. _x000a__x000a_Is this authorised ?" sqref="H8" xr:uid="{73020558-6A3A-4549-A677-9D315CBF0ABF}">
      <formula1>$D$6:$D$13</formula1>
    </dataValidation>
    <dataValidation type="list" errorStyle="information" allowBlank="1" showInputMessage="1" showErrorMessage="1" errorTitle="Facings" error="You have not entered  one of the standard options available._x000a__x000a_Please consult with us for non standard options" sqref="C9" xr:uid="{6B9D393C-E0F5-4AFA-BF7A-C6A4AD9FF57C}">
      <formula1>IF($B$7=$D$2,$D$11:$D$13,IF(B7=$E$2,$E$11:$E13,IF(B7=$F$2,$F$11:$F$13,IF(B7=$G$2,$G$11:$G$13))))</formula1>
    </dataValidation>
  </dataValidations>
  <printOptions horizontalCentered="1" verticalCentered="1"/>
  <pageMargins left="0.19685039370078741" right="0.19685039370078741" top="0.15748031496062992" bottom="0.15748031496062992" header="0.31496062992125984" footer="0"/>
  <pageSetup paperSize="9" scale="7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Specification Form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Charley Somers</dc:creator>
  <cp:lastModifiedBy>Charley Somers</cp:lastModifiedBy>
  <cp:lastPrinted>2024-08-09T22:26:09Z</cp:lastPrinted>
  <dcterms:created xsi:type="dcterms:W3CDTF">1997-07-01T15:21:01Z</dcterms:created>
  <dcterms:modified xsi:type="dcterms:W3CDTF">2024-08-14T13:08:34Z</dcterms:modified>
</cp:coreProperties>
</file>