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<sst xmlns="http://schemas.openxmlformats.org/spreadsheetml/2006/main" count="51" uniqueCount="46">
  <si>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r>
      <t>NORMANTON</t>
    </r>
    <r>
      <rPr>
        <b/>
        <sz val="16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Smoothliner III </t>
    </r>
    <r>
      <rPr>
        <b/>
        <sz val="11"/>
        <rFont val="Times New Roman"/>
        <family val="1"/>
      </rPr>
      <t>FLUSH SIDE DOOR SPECIFICATION FORM</t>
    </r>
  </si>
  <si>
    <t>Date</t>
  </si>
  <si>
    <t>NLS No.</t>
  </si>
  <si>
    <t>NLS Customer</t>
  </si>
  <si>
    <t>Customer Contract/Job No.</t>
  </si>
  <si>
    <t>Customer Purchase Order No.</t>
  </si>
  <si>
    <t>Pairs or Single Doors</t>
  </si>
  <si>
    <t>If Singles, not Pairs please specify handing</t>
  </si>
  <si>
    <t>Panel Options</t>
  </si>
  <si>
    <t>Solid Plymetal Panel (P), Composite 5 Element Panel (5), or Lightweight Core 3 Element Panel (L)</t>
  </si>
  <si>
    <t>External Facing (Pls Specify)</t>
  </si>
  <si>
    <t>Internal Facing (Pls Specify)</t>
  </si>
  <si>
    <t>Key Dimensions (mm)</t>
  </si>
  <si>
    <t>Internal Aperture Height (Y)</t>
  </si>
  <si>
    <t>External Aperture Width (X)</t>
  </si>
  <si>
    <t>Top Flange/Face Depth (A)</t>
  </si>
  <si>
    <t>Top Door/Frame Overlap (B)</t>
  </si>
  <si>
    <t>Bottom Flange/Face Depth (C )</t>
  </si>
  <si>
    <t>Bottom Door/Frame Overlap (D)</t>
  </si>
  <si>
    <t>Hinge Side(s) Flange/Face Width (E)</t>
  </si>
  <si>
    <t>Non-hinge Side Flange/Face Width (n/a unless single) (F)</t>
  </si>
  <si>
    <t>Door closing edge to frame recess edge (G)</t>
  </si>
  <si>
    <t>Frame Recess Depth (H)</t>
  </si>
  <si>
    <t>Number of Lock Rods Per Door (1 or 2)</t>
  </si>
  <si>
    <t>1st Lock Rod Centres (J)</t>
  </si>
  <si>
    <t>1st Lock Rod Position (mm from Ext Ap wall if single) (K)</t>
  </si>
  <si>
    <t>1st - 2nd Lock Rod Spacing (n/a unless 2 rods per door)</t>
  </si>
  <si>
    <t>Options (Please Specify As Required)</t>
  </si>
  <si>
    <t>Continuous Aluminium Hinge Support</t>
  </si>
  <si>
    <t>Bolt On Brackets</t>
  </si>
  <si>
    <t>Y</t>
  </si>
  <si>
    <t>C/Seal on Which Door (First Open, usually Front-most)</t>
  </si>
  <si>
    <r>
      <t>Normanton</t>
    </r>
    <r>
      <rPr>
        <sz val="11"/>
        <rFont val="Times New Roman"/>
        <family val="1"/>
      </rPr>
      <t xml:space="preserve"> One-Piece Handle/Retainer/Lower Cams</t>
    </r>
  </si>
  <si>
    <r>
      <t xml:space="preserve">Thiriet </t>
    </r>
    <r>
      <rPr>
        <sz val="11"/>
        <rFont val="Times New Roman"/>
        <family val="1"/>
      </rPr>
      <t>Articulating Lever Handles</t>
    </r>
  </si>
  <si>
    <t>Heavy Duty Frame Fasteners (NB visible from exterior)</t>
  </si>
  <si>
    <t>N</t>
  </si>
  <si>
    <t>Customer Name &amp; Signature</t>
  </si>
  <si>
    <t>Pairs</t>
  </si>
  <si>
    <t>Singles</t>
  </si>
  <si>
    <t>L</t>
  </si>
  <si>
    <t>R</t>
  </si>
  <si>
    <t>P</t>
  </si>
  <si>
    <t xml:space="preserve"> </t>
  </si>
  <si>
    <t>No Hinges</t>
  </si>
  <si>
    <t>Pan Handle C/Line to Door Bottom (Std 300, Min 150) (L)</t>
  </si>
  <si>
    <r>
      <t xml:space="preserve">Normanton Ulises </t>
    </r>
    <r>
      <rPr>
        <sz val="11"/>
        <rFont val="Times New Roman"/>
        <family val="1"/>
      </rPr>
      <t>Articulating Recessed Stainless Handle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</si>
</sst>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Arial"/>
      <family val="2"/>
    </font>
    <font>
      <i/>
      <sz val="11"/>
      <name val="Times New Roman"/>
      <family val="1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5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9"/>
      </font>
      <fill>
        <patternFill patternType="gray0625"/>
      </fill>
    </dxf>
    <dxf>
      <font>
        <color indexed="9"/>
      </font>
      <fill>
        <patternFill patternType="gray0625"/>
      </fill>
    </dxf>
    <dxf>
      <font>
        <b/>
        <i val="0"/>
      </font>
      <fill>
        <patternFill>
          <bgColor indexed="13"/>
        </patternFill>
      </fill>
    </dxf>
    <dxf>
      <font>
        <color indexed="9"/>
      </font>
      <fill>
        <patternFill patternType="gray0625"/>
      </fill>
    </dxf>
    <dxf>
      <font>
        <color indexed="9"/>
      </font>
      <fill>
        <patternFill patternType="gray0625"/>
      </fill>
    </dxf>
    <dxf>
      <fill>
        <patternFill patternType="gray0625"/>
      </fill>
    </dxf>
    <dxf>
      <font>
        <color indexed="9"/>
      </font>
      <fill>
        <patternFill patternType="gray0625"/>
      </fill>
    </dxf>
    <dxf>
      <font>
        <b/>
        <i val="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C13" sqref="C13"/>
    </sheetView>
  </sheetViews>
  <sheetFormatPr defaultColWidth="9.140625" defaultRowHeight="12.75" zeroHeight="1"/>
  <cols>
    <col min="1" max="1" width="49.28125" style="0" customWidth="1"/>
    <col min="2" max="2" width="7.28125" style="0" customWidth="1"/>
    <col min="3" max="3" width="51.28125" style="0" customWidth="1"/>
    <col min="4" max="4" width="2.7109375" style="41" hidden="1" customWidth="1"/>
    <col min="5" max="16384" width="0" style="0" hidden="1" customWidth="1"/>
  </cols>
  <sheetData>
    <row r="1" spans="1:15" ht="19.5" customHeight="1" thickBot="1">
      <c r="A1" s="45" t="s">
        <v>0</v>
      </c>
      <c r="B1" s="46"/>
      <c r="C1" s="47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6.5" customHeight="1">
      <c r="A2" s="48" t="s">
        <v>1</v>
      </c>
      <c r="B2" s="49"/>
      <c r="C2" s="1">
        <f ca="1">NOW()</f>
        <v>43601.58661273148</v>
      </c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6.5" customHeight="1">
      <c r="A3" s="50" t="s">
        <v>2</v>
      </c>
      <c r="B3" s="51"/>
      <c r="C3" s="2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6.5" customHeight="1">
      <c r="A4" s="50" t="s">
        <v>3</v>
      </c>
      <c r="B4" s="51"/>
      <c r="C4" s="2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6.5" customHeight="1">
      <c r="A5" s="50" t="s">
        <v>4</v>
      </c>
      <c r="B5" s="51"/>
      <c r="C5" s="3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4" ht="16.5" customHeight="1" thickBot="1">
      <c r="A6" s="52" t="s">
        <v>5</v>
      </c>
      <c r="B6" s="53"/>
      <c r="C6" s="4"/>
      <c r="D6" s="41" t="s">
        <v>37</v>
      </c>
    </row>
    <row r="7" spans="1:4" ht="16.5" customHeight="1" thickBot="1">
      <c r="A7" s="5" t="s">
        <v>6</v>
      </c>
      <c r="B7" s="6"/>
      <c r="C7" s="7"/>
      <c r="D7" s="41" t="s">
        <v>38</v>
      </c>
    </row>
    <row r="8" spans="1:4" ht="15.75" customHeight="1">
      <c r="A8" s="8" t="str">
        <f>IF(B7="Pairs","Quantity (Pairs)",IF(B7="Singles","Quantity (Singles)","Quantity"))</f>
        <v>Quantity</v>
      </c>
      <c r="B8" s="9"/>
      <c r="C8" s="10"/>
      <c r="D8" s="41" t="s">
        <v>39</v>
      </c>
    </row>
    <row r="9" spans="1:4" ht="27" customHeight="1" thickBot="1">
      <c r="A9" s="11" t="s">
        <v>7</v>
      </c>
      <c r="B9" s="9" t="s">
        <v>39</v>
      </c>
      <c r="C9" s="12" t="str">
        <f>IF(B7="Singles","For singles please specify L or R (seen from exterior). Leave blank if Pairs. Hinge usually on foremost door edge",IF(AND(B7="pairs",ISTEXT(B9)),"You have specified a handing of a pair - please leave blank unless single","OK (n/a as specified as pairs)"))</f>
        <v>OK (n/a as specified as pairs)</v>
      </c>
      <c r="D9" s="41" t="s">
        <v>40</v>
      </c>
    </row>
    <row r="10" spans="1:4" ht="14.25" customHeight="1" thickBot="1">
      <c r="A10" s="54" t="s">
        <v>8</v>
      </c>
      <c r="B10" s="55"/>
      <c r="C10" s="56"/>
      <c r="D10" s="42">
        <f>IF(B7="pairs",B8,B8/2)</f>
        <v>0</v>
      </c>
    </row>
    <row r="11" spans="1:4" ht="30.75" customHeight="1">
      <c r="A11" s="13" t="s">
        <v>9</v>
      </c>
      <c r="B11" s="14"/>
      <c r="C11" s="15" t="str">
        <f>IF(OR(B11="P",B11=5,B11="L"),"OK","Pls Specify P, 5 or L as applicable")</f>
        <v>Pls Specify P, 5 or L as applicable</v>
      </c>
      <c r="D11" s="43" t="s">
        <v>41</v>
      </c>
    </row>
    <row r="12" spans="1:4" ht="17.25" customHeight="1">
      <c r="A12" s="57" t="s">
        <v>10</v>
      </c>
      <c r="B12" s="58"/>
      <c r="C12" s="16"/>
      <c r="D12" s="43">
        <v>5</v>
      </c>
    </row>
    <row r="13" spans="1:4" ht="17.25" customHeight="1" thickBot="1">
      <c r="A13" s="65" t="s">
        <v>11</v>
      </c>
      <c r="B13" s="66"/>
      <c r="C13" s="16"/>
      <c r="D13" s="43" t="s">
        <v>39</v>
      </c>
    </row>
    <row r="14" spans="1:3" ht="13.5" customHeight="1" thickBot="1">
      <c r="A14" s="67" t="s">
        <v>12</v>
      </c>
      <c r="B14" s="68"/>
      <c r="C14" s="69"/>
    </row>
    <row r="15" spans="1:3" ht="18" customHeight="1">
      <c r="A15" s="17" t="s">
        <v>13</v>
      </c>
      <c r="B15" s="18"/>
      <c r="C15" s="19" t="str">
        <f>IF(OR(B15&lt;900,B15&gt;5200),"Standard Range Minimum 900, Maximum 5200 mm","OK")</f>
        <v>Standard Range Minimum 900, Maximum 5200 mm</v>
      </c>
    </row>
    <row r="16" spans="1:3" ht="18" customHeight="1">
      <c r="A16" s="20" t="s">
        <v>14</v>
      </c>
      <c r="B16" s="21"/>
      <c r="C16" s="22" t="str">
        <f>IF(OR(B16&lt;1000,B16&gt;3450,AND(B16&gt;1650,B7="singles")),"NB Max width usually 3450 (pairs) or 1650 (singles)","OK")</f>
        <v>NB Max width usually 3450 (pairs) or 1650 (singles)</v>
      </c>
    </row>
    <row r="17" spans="1:3" ht="18" customHeight="1">
      <c r="A17" s="20" t="s">
        <v>15</v>
      </c>
      <c r="B17" s="21"/>
      <c r="C17" s="22" t="str">
        <f>IF(B17&lt;40,"Standard 40mm or more, excl. keeper notches","OK")</f>
        <v>Standard 40mm or more, excl. keeper notches</v>
      </c>
    </row>
    <row r="18" spans="1:3" ht="18" customHeight="1">
      <c r="A18" s="20" t="s">
        <v>16</v>
      </c>
      <c r="B18" s="21"/>
      <c r="C18" s="22" t="str">
        <f>IF(B18=20,"OK","Normally 20mm")</f>
        <v>Normally 20mm</v>
      </c>
    </row>
    <row r="19" spans="1:3" ht="18" customHeight="1">
      <c r="A19" s="20" t="s">
        <v>17</v>
      </c>
      <c r="B19" s="21"/>
      <c r="C19" s="22" t="str">
        <f>IF(B19&lt;40,"Standard 40mm or more, excl. keeper notches","OK")</f>
        <v>Standard 40mm or more, excl. keeper notches</v>
      </c>
    </row>
    <row r="20" spans="1:3" ht="18" customHeight="1">
      <c r="A20" s="20" t="s">
        <v>18</v>
      </c>
      <c r="B20" s="21"/>
      <c r="C20" s="22" t="str">
        <f>IF(B20=20,"OK","Normally 20mm")</f>
        <v>Normally 20mm</v>
      </c>
    </row>
    <row r="21" spans="1:3" ht="18" customHeight="1">
      <c r="A21" s="20" t="s">
        <v>19</v>
      </c>
      <c r="B21" s="21"/>
      <c r="C21" s="22" t="str">
        <f>IF(B21&lt;55,"Minimum usually 55mm","OK")</f>
        <v>Minimum usually 55mm</v>
      </c>
    </row>
    <row r="22" spans="1:3" ht="18" customHeight="1">
      <c r="A22" s="20" t="s">
        <v>20</v>
      </c>
      <c r="B22" s="21"/>
      <c r="C22" s="22" t="str">
        <f>IF(B7="pairs","OK. (N/A - Specified as pairs)",IF(B22&lt;40,"Standard 40mm minimum","OK"))</f>
        <v>Standard 40mm minimum</v>
      </c>
    </row>
    <row r="23" spans="1:3" ht="18" customHeight="1">
      <c r="A23" s="20" t="s">
        <v>21</v>
      </c>
      <c r="B23" s="21"/>
      <c r="C23" s="22" t="str">
        <f>IF(B7="pairs","OK. (N/A - Specified as pairs)",IF(B23&lt;20,"Standard minimum 20mm for seal to fit within frame recess",IF(B22-B23&lt;20,"F-G should be min 20mm. Please check","OK")))</f>
        <v>Standard minimum 20mm for seal to fit within frame recess</v>
      </c>
    </row>
    <row r="24" spans="1:3" ht="18" customHeight="1">
      <c r="A24" s="20" t="s">
        <v>22</v>
      </c>
      <c r="B24" s="21"/>
      <c r="C24" s="22" t="str">
        <f>IF(AND(B30="Y",NOT(B24=34.5)),"Must be 34.5 for Ali Support Profiles",IF(B24&gt;38,"Inadequate clearance ? Please check this dimension","OK"))</f>
        <v>OK</v>
      </c>
    </row>
    <row r="25" spans="1:3" ht="18" customHeight="1">
      <c r="A25" s="20" t="s">
        <v>23</v>
      </c>
      <c r="B25" s="23"/>
      <c r="C25" s="22" t="str">
        <f>IF(AND(NOT(ISBLANK(B28)),B25=1),"2nd rod spacing given when only one rod specified?",IF(OR(B25=1,B25=2),"OK","Must be either '1' or '2'"))</f>
        <v>Must be either '1' or '2'</v>
      </c>
    </row>
    <row r="26" spans="1:3" ht="18" customHeight="1">
      <c r="A26" s="24" t="s">
        <v>24</v>
      </c>
      <c r="B26" s="9"/>
      <c r="C26" s="10" t="str">
        <f>IF(B26=250,"OK","Standard 250mm ")</f>
        <v>Standard 250mm </v>
      </c>
    </row>
    <row r="27" spans="1:3" ht="18" customHeight="1">
      <c r="A27" s="20" t="s">
        <v>25</v>
      </c>
      <c r="B27" s="21"/>
      <c r="C27" s="22" t="str">
        <f>IF(AND(NOT(ISBLANK(B26)),NOT(ISBLANK(B27))),"Give dimension for EITHER pair OR single NOT BOTH",IF(NOT(B27=137),"Standard 137mm","OK"))</f>
        <v>Standard 137mm</v>
      </c>
    </row>
    <row r="28" spans="1:3" ht="18" customHeight="1" thickBot="1">
      <c r="A28" s="25" t="s">
        <v>26</v>
      </c>
      <c r="B28" s="26"/>
      <c r="C28" s="27" t="str">
        <f>IF(AND(ISBLANK(B28),B25=2),"2 rods per door requested. Please specify rod spacing","OK")</f>
        <v>OK</v>
      </c>
    </row>
    <row r="29" spans="1:4" ht="13.5" customHeight="1" thickBot="1">
      <c r="A29" s="67" t="s">
        <v>27</v>
      </c>
      <c r="B29" s="68"/>
      <c r="C29" s="69"/>
      <c r="D29" s="41" t="s">
        <v>30</v>
      </c>
    </row>
    <row r="30" spans="1:3" ht="16.5" customHeight="1">
      <c r="A30" s="17" t="s">
        <v>28</v>
      </c>
      <c r="B30" s="18"/>
      <c r="C30" s="70" t="str">
        <f>IF(AND(B30="Y",B31="Y"),"Cannot Choose Both Options",IF(OR(B30="Y",B31="Y"),"OK","Please Specify One Option With 'Y'"))</f>
        <v>Please Specify One Option With 'Y'</v>
      </c>
    </row>
    <row r="31" spans="1:3" ht="18" customHeight="1" thickBot="1">
      <c r="A31" s="25" t="s">
        <v>29</v>
      </c>
      <c r="B31" s="26"/>
      <c r="C31" s="71"/>
    </row>
    <row r="32" spans="1:4" ht="18.75" customHeight="1" thickBot="1">
      <c r="A32" s="32" t="s">
        <v>31</v>
      </c>
      <c r="B32" s="33"/>
      <c r="C32" s="28" t="str">
        <f>IF(OR(B32="L",B32="R",B32="N"),"OK","L or R (from exterior) or N (Not req'd eg for single door)")</f>
        <v>L or R (from exterior) or N (Not req'd eg for single door)</v>
      </c>
      <c r="D32" s="41" t="s">
        <v>39</v>
      </c>
    </row>
    <row r="33" spans="1:11" ht="17.25" customHeight="1">
      <c r="A33" s="34" t="s">
        <v>32</v>
      </c>
      <c r="B33" s="18"/>
      <c r="C33" s="59" t="str">
        <f>IF(OR(AND(B33="Y",B34="Y"),AND(B33="Y",B35="Y"),AND(B34="Y",B35="Y")),"One Option Only",IF(AND(NOT(B33="Y"),NOT(B34="Y"),NOT(B35="Y")),"Please Specify One Option With 'Y'","OK"))</f>
        <v>Please Specify One Option With 'Y'</v>
      </c>
      <c r="D33" s="41" t="s">
        <v>40</v>
      </c>
      <c r="E33" s="64"/>
      <c r="F33" s="64"/>
      <c r="G33" s="64"/>
      <c r="H33" s="64"/>
      <c r="I33" s="64"/>
      <c r="J33" s="64"/>
      <c r="K33" s="64"/>
    </row>
    <row r="34" spans="1:11" ht="17.25" customHeight="1">
      <c r="A34" s="35" t="s">
        <v>33</v>
      </c>
      <c r="B34" s="21"/>
      <c r="C34" s="60"/>
      <c r="D34" s="41" t="s">
        <v>35</v>
      </c>
      <c r="E34" s="64"/>
      <c r="F34" s="64"/>
      <c r="G34" s="64"/>
      <c r="H34" s="64"/>
      <c r="I34" s="64"/>
      <c r="J34" s="64"/>
      <c r="K34" s="64"/>
    </row>
    <row r="35" spans="1:11" ht="17.25" customHeight="1" thickBot="1">
      <c r="A35" s="35" t="s">
        <v>45</v>
      </c>
      <c r="B35" s="36"/>
      <c r="C35" s="61"/>
      <c r="E35" s="64"/>
      <c r="F35" s="64"/>
      <c r="G35" s="64"/>
      <c r="H35" s="64"/>
      <c r="I35" s="64"/>
      <c r="J35" s="64"/>
      <c r="K35" s="64"/>
    </row>
    <row r="36" spans="1:3" ht="19.5" customHeight="1" thickBot="1">
      <c r="A36" s="37" t="s">
        <v>44</v>
      </c>
      <c r="B36" s="6"/>
      <c r="C36" s="38" t="str">
        <f>IF(AND(ISBLANK(B36),B35="Y"),"Please State Handle Height","OK")</f>
        <v>OK</v>
      </c>
    </row>
    <row r="37" spans="1:3" ht="17.25" customHeight="1" thickBot="1">
      <c r="A37" s="29" t="s">
        <v>34</v>
      </c>
      <c r="B37" s="30" t="s">
        <v>35</v>
      </c>
      <c r="C37" s="31" t="str">
        <f>IF(AND(B11="L",B37="Y"),"Not Usually Combined With Lighter Duty 3-Element Panel","Please State Y If Required")</f>
        <v>Please State Y If Required</v>
      </c>
    </row>
    <row r="38" spans="1:4" ht="25.5" customHeight="1" thickBot="1">
      <c r="A38" s="5" t="s">
        <v>36</v>
      </c>
      <c r="B38" s="62"/>
      <c r="C38" s="63"/>
      <c r="D38" s="41" t="s">
        <v>42</v>
      </c>
    </row>
    <row r="39" ht="345" customHeight="1"/>
    <row r="40" ht="12" hidden="1"/>
    <row r="41" ht="12" hidden="1"/>
    <row r="42" ht="12" hidden="1">
      <c r="D42" s="41" t="s">
        <v>43</v>
      </c>
    </row>
    <row r="43" ht="12" hidden="1">
      <c r="D43" s="44"/>
    </row>
    <row r="44" ht="12" hidden="1">
      <c r="D44" s="44"/>
    </row>
    <row r="45" ht="12" hidden="1">
      <c r="D45" s="44"/>
    </row>
    <row r="46" ht="12" hidden="1">
      <c r="D46" s="44"/>
    </row>
    <row r="47" ht="12" hidden="1">
      <c r="D47" s="44"/>
    </row>
  </sheetData>
  <sheetProtection password="C7AA" sheet="1" objects="1" scenarios="1" selectLockedCells="1"/>
  <mergeCells count="15">
    <mergeCell ref="A10:C10"/>
    <mergeCell ref="A12:B12"/>
    <mergeCell ref="C33:C35"/>
    <mergeCell ref="B38:C38"/>
    <mergeCell ref="E33:K35"/>
    <mergeCell ref="A13:B13"/>
    <mergeCell ref="A14:C14"/>
    <mergeCell ref="A29:C29"/>
    <mergeCell ref="C30:C31"/>
    <mergeCell ref="A1:C1"/>
    <mergeCell ref="A2:B2"/>
    <mergeCell ref="A3:B3"/>
    <mergeCell ref="A4:B4"/>
    <mergeCell ref="A5:B5"/>
    <mergeCell ref="A6:B6"/>
  </mergeCells>
  <conditionalFormatting sqref="C33:C35">
    <cfRule type="cellIs" priority="1" dxfId="2" operator="equal" stopIfTrue="1">
      <formula>"One Option Only"</formula>
    </cfRule>
  </conditionalFormatting>
  <conditionalFormatting sqref="A22:A23 C22:C23 A9:C9 A27 C27">
    <cfRule type="expression" priority="2" dxfId="0" stopIfTrue="1">
      <formula>$B$7="pairs"</formula>
    </cfRule>
  </conditionalFormatting>
  <conditionalFormatting sqref="B22:B23 B27">
    <cfRule type="expression" priority="3" dxfId="0" stopIfTrue="1">
      <formula>$B$7="pairs"</formula>
    </cfRule>
  </conditionalFormatting>
  <conditionalFormatting sqref="A26:C26">
    <cfRule type="expression" priority="4" dxfId="0" stopIfTrue="1">
      <formula>$B$7="singles"</formula>
    </cfRule>
  </conditionalFormatting>
  <conditionalFormatting sqref="A28:C28">
    <cfRule type="expression" priority="5" dxfId="0" stopIfTrue="1">
      <formula>$B$25=1</formula>
    </cfRule>
  </conditionalFormatting>
  <conditionalFormatting sqref="A36:C36">
    <cfRule type="expression" priority="6" dxfId="2" stopIfTrue="1">
      <formula>AND(ISBLANK($B$38),($B$35="Y"))</formula>
    </cfRule>
    <cfRule type="expression" priority="7" dxfId="0" stopIfTrue="1">
      <formula>$B$33="Y"</formula>
    </cfRule>
    <cfRule type="expression" priority="8" dxfId="0" stopIfTrue="1">
      <formula>$B$34="Y"</formula>
    </cfRule>
  </conditionalFormatting>
  <dataValidations count="19">
    <dataValidation errorStyle="warning" type="whole" showInputMessage="1" showErrorMessage="1" promptTitle="Number of Lock Rods" prompt="Please specify - 1 or 2 per door." errorTitle="Number of Lock Rods" error="You should normally input either 1 or 2 (i.e. Lock Rods Per Door).&#10;&#10;If not please ensure the non standard specification has been explicitly authorised." sqref="B25">
      <formula1>1</formula1>
      <formula2>2</formula2>
    </dataValidation>
    <dataValidation errorStyle="warning" type="decimal" showInputMessage="1" showErrorMessage="1" promptTitle="Internal Aperture Height" prompt="Must be between 900mm and 5200mm" errorTitle="SIZE - PLEASE CHECK SUITABILITY " error="THIS SIZE IS A &quot;SPECIAL&quot;.&#10;&#10;PLEASE CONTACT NORMANTON LAMINATING SERVICES LTD. SALES TEAM ON 01759 322160 or VIA SALES@NORMANTON.CO.UK TO CHECK SIZE AND SPECIFICATION SUITABILITY. " sqref="B15">
      <formula1>900</formula1>
      <formula2>5200</formula2>
    </dataValidation>
    <dataValidation errorStyle="warning" type="custom" allowBlank="1" showInputMessage="1" showErrorMessage="1" promptTitle="External Aperture Width" prompt="Must be maximum 3450mm " errorTitle="Non-standard size specified" error="The width you have requested is not usually possible. Before you risk a major cock up please check that the correct dimension has been requested and authorisation for the non-standard width has been granted." sqref="B16">
      <formula1>OR(B16&lt;=1750,AND(B7="pairs",B16&lt;=3450))</formula1>
    </dataValidation>
    <dataValidation errorStyle="warning" type="custom" showInputMessage="1" showErrorMessage="1" promptTitle="Bolt On Brackets?" prompt="Please answer &quot;Y&quot; if required." errorTitle="Bolt On Brackets?" error="There is an incorrect specification. Have you also asked for support profiles?" sqref="B31">
      <formula1>NOT(AND(B31="Y",B30="y"))</formula1>
    </dataValidation>
    <dataValidation errorStyle="warning" type="list" showInputMessage="1" showErrorMessage="1" promptTitle="Core Type" prompt="Please Enter &quot;P&quot; , &quot;5&quot; or &quot;L&quot;" errorTitle="Core Type" error="You have not entered  one of the options available.&#10;&#10;Pls check and re enter correctly or obtain authorisation for the variation." sqref="B11">
      <formula1>$D$11:$D$13</formula1>
    </dataValidation>
    <dataValidation errorStyle="warning" type="whole" allowBlank="1" showInputMessage="1" showErrorMessage="1" promptTitle="FRAME OVERLAP" prompt="NORMALLY 20mm. &#10;&#10;DO NOT AMEND UNLESS AUTHORISED" errorTitle="IMPORTANT DIMENSION" error="THIS IS NORMALLY 20mm&#10;&#10;DO NOT AMEND UNLESS AUTHORISED" sqref="B18 B20">
      <formula1>20</formula1>
      <formula2>20</formula2>
    </dataValidation>
    <dataValidation type="list" showInputMessage="1" showErrorMessage="1" promptTitle="Centre Seal Fitting" prompt="Please Specify L, R or N (Not required)" errorTitle="Centre Seal Fitting" error="Please Specify L, R or N (Not required)" sqref="B32">
      <formula1>$D$32:$D$34</formula1>
    </dataValidation>
    <dataValidation type="list" showInputMessage="1" showErrorMessage="1" promptTitle="Singles or Pairs" prompt="Please Specify Singles or Pairs" errorTitle="Singles not Pairs" error="You must specify Singles or Pairs" sqref="B7">
      <formula1>$D$6:$D$7</formula1>
    </dataValidation>
    <dataValidation type="custom" showInputMessage="1" showErrorMessage="1" promptTitle="Continuous Hinge Support?" prompt="Please answer &quot;Y&quot; if required" errorTitle="Hinge Mounting" error="Ali Supports or Individual Brackets, not Both" sqref="B30">
      <formula1>NOT(AND(B30="Y",B31="Y"))</formula1>
    </dataValidation>
    <dataValidation type="list" allowBlank="1" showDropDown="1" showInputMessage="1" showErrorMessage="1" promptTitle="One Option Only" prompt="Please Enter &quot;Y&quot; Against Required Option" errorTitle="Incorrect Entry" error="Please Leave Blank or Enter &quot;Y&quot; Against Required Option" sqref="B33:B35">
      <formula1>$D$29</formula1>
    </dataValidation>
    <dataValidation errorStyle="warning" type="decimal" operator="greaterThanOrEqual" allowBlank="1" showInputMessage="1" showErrorMessage="1" promptTitle="Top Flange Depth" prompt="Please check if less than 40mm " errorTitle="Top Flange Depth" error="PLEASE CHECK&#10;&#10;Need minimum flange depth to obtain adequate water seal.&#10;&#10;Please check before proceeding." sqref="B17">
      <formula1>40</formula1>
    </dataValidation>
    <dataValidation errorStyle="warning" type="decimal" operator="greaterThanOrEqual" allowBlank="1" showInputMessage="1" showErrorMessage="1" promptTitle="Bottom Flange Depth" prompt="Please check if less than 40mm " errorTitle="Bottom Flange Depth" error="PLEASE CHECK&#10;&#10;Need minimum flange depth to obtain adequate water seal.&#10;&#10;Please check before proceeding." sqref="B19">
      <formula1>40</formula1>
    </dataValidation>
    <dataValidation errorStyle="warning" type="decimal" operator="greaterThanOrEqual" allowBlank="1" showInputMessage="1" showErrorMessage="1" promptTitle="Flange Width" prompt="Must Be 55mm or More" errorTitle="Flange Width" error="Usually need minimum 55mm to obtain adequate water seal. Please obtain authorisation for widths under this." sqref="B21">
      <formula1>55</formula1>
    </dataValidation>
    <dataValidation errorStyle="warning" type="decimal" operator="greaterThanOrEqual" allowBlank="1" showInputMessage="1" showErrorMessage="1" promptTitle="Flange Width" prompt="Must Be 40m or More" errorTitle="Flange Width" error="Usually need minimum 40mm to obtain adequate water seal. Please obtain authorisation for widths under this." sqref="B22">
      <formula1>40</formula1>
    </dataValidation>
    <dataValidation errorStyle="warning" type="decimal" operator="equal" allowBlank="1" showInputMessage="1" showErrorMessage="1" promptTitle="Recess Depth" prompt="Must Be 34.5 for Ali Support to be used" errorTitle="Recess Depth" error="Must be 34.5 mm for ali support to be used or seal will not compress correctly against flange." sqref="B24">
      <formula1>34.5</formula1>
    </dataValidation>
    <dataValidation type="list" allowBlank="1" showInputMessage="1" showErrorMessage="1" sqref="B9">
      <formula1>$D$8:$D$9</formula1>
    </dataValidation>
    <dataValidation errorStyle="warning" type="decimal" operator="greaterThanOrEqual" allowBlank="1" showInputMessage="1" showErrorMessage="1" promptTitle="Gap" prompt="Standard 20mm or more" errorTitle="Gap too small" error="Usually need minimum 20mm allow seal to fit into gap. Can dimensions F and/or G be adjusted to achieve this ?" sqref="B23">
      <formula1>20</formula1>
    </dataValidation>
    <dataValidation errorStyle="warning" type="decimal" operator="equal" allowBlank="1" showInputMessage="1" showErrorMessage="1" promptTitle="Lockrod Centres" prompt="Standard 250mm" errorTitle="Lockrod Positions" error="Why is this distance specified? The standard dimension is 250mm.&#10;&#10;Please obtain authorisation for variation to this." sqref="B26">
      <formula1>250</formula1>
    </dataValidation>
    <dataValidation errorStyle="warning" type="decimal" operator="equal" allowBlank="1" showInputMessage="1" showErrorMessage="1" promptTitle="Lockrod Position" prompt="Standard 137mm" errorTitle="Lockrod Position" error="Why is this position specified? Standard position is 137mm.&#10;&#10;Please obtain authorisation for variation to this." sqref="B27">
      <formula1>137</formula1>
    </dataValidation>
  </dataValidations>
  <printOptions horizontalCentered="1" verticalCentered="1"/>
  <pageMargins left="0.2755905511811024" right="0.15748031496062992" top="0.2362204724409449" bottom="0.15748031496062992" header="0.15748031496062992" footer="0.1968503937007874"/>
  <pageSetup fitToHeight="1" fitToWidth="1" horizontalDpi="600" verticalDpi="600" orientation="portrait" paperSize="9" scale="59" r:id="rId3"/>
  <legacyDrawing r:id="rId2"/>
  <oleObjects>
    <oleObject progId="AutoCAD.Drawing.15" shapeId="401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Normanton Laminates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Johnathan Hancock</cp:lastModifiedBy>
  <cp:lastPrinted>2007-02-13T16:21:20Z</cp:lastPrinted>
  <dcterms:created xsi:type="dcterms:W3CDTF">2006-06-22T09:31:34Z</dcterms:created>
  <dcterms:modified xsi:type="dcterms:W3CDTF">2019-05-16T13:08:53Z</dcterms:modified>
  <cp:category/>
  <cp:version/>
  <cp:contentType/>
  <cp:contentStatus/>
</cp:coreProperties>
</file>