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ohnathan\Downloads\"/>
    </mc:Choice>
  </mc:AlternateContent>
  <workbookProtection workbookPassword="C7AA" lockStructure="1"/>
  <bookViews>
    <workbookView xWindow="0" yWindow="0" windowWidth="19200" windowHeight="6730"/>
  </bookViews>
  <sheets>
    <sheet name="Sheet1" sheetId="1" r:id="rId1"/>
  </sheets>
  <definedNames>
    <definedName name="d_3">Sheet1!$G$3:$G$7</definedName>
    <definedName name="d_5">Sheet1!$F$3:$F$7</definedName>
    <definedName name="d_L">Sheet1!$H$3:$H$7</definedName>
    <definedName name="d_P">Sheet1!$E$3:$E$7</definedName>
    <definedName name="e_3">Sheet1!$G$9:$G$12</definedName>
    <definedName name="e_5">Sheet1!$F$9:$F$12</definedName>
    <definedName name="e_L">Sheet1!$H$9:$H$10</definedName>
    <definedName name="e_P">Sheet1!$E$9:$E$12</definedName>
  </definedNames>
  <calcPr calcId="152511"/>
</workbook>
</file>

<file path=xl/calcChain.xml><?xml version="1.0" encoding="utf-8"?>
<calcChain xmlns="http://schemas.openxmlformats.org/spreadsheetml/2006/main">
  <c r="C23" i="1" l="1"/>
  <c r="E15" i="1"/>
  <c r="C8" i="1"/>
  <c r="F16" i="1"/>
  <c r="I16" i="1" s="1"/>
  <c r="F17" i="1"/>
  <c r="I17" i="1" s="1"/>
  <c r="F15" i="1"/>
  <c r="J15" i="1" s="1"/>
  <c r="C39" i="1"/>
  <c r="C38" i="1"/>
  <c r="A38" i="1"/>
  <c r="C36" i="1"/>
  <c r="C35" i="1"/>
  <c r="C30" i="1"/>
  <c r="C29" i="1"/>
  <c r="C26" i="1"/>
  <c r="C21" i="1"/>
  <c r="C19" i="1"/>
  <c r="C18" i="1"/>
  <c r="C17" i="1"/>
  <c r="C16" i="1"/>
  <c r="C15" i="1"/>
  <c r="C2" i="1"/>
  <c r="J16" i="1" l="1"/>
  <c r="J18" i="1" s="1"/>
  <c r="C14" i="1" s="1"/>
</calcChain>
</file>

<file path=xl/sharedStrings.xml><?xml version="1.0" encoding="utf-8"?>
<sst xmlns="http://schemas.openxmlformats.org/spreadsheetml/2006/main" count="82" uniqueCount="62">
  <si>
    <r>
      <t>NORMANTON</t>
    </r>
    <r>
      <rPr>
        <b/>
        <sz val="16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Smoothliner III </t>
    </r>
    <r>
      <rPr>
        <b/>
        <sz val="11"/>
        <rFont val="Times New Roman"/>
        <family val="1"/>
      </rPr>
      <t>FLUSH DOOR SPECIFICATION FORM</t>
    </r>
  </si>
  <si>
    <t>Date</t>
  </si>
  <si>
    <t>Customer Contract/Job No.</t>
  </si>
  <si>
    <t>Customer Purchase Order No.</t>
  </si>
  <si>
    <t>Door/Panel Options</t>
  </si>
  <si>
    <t>P</t>
  </si>
  <si>
    <t>External Facing (Pls Specify)</t>
  </si>
  <si>
    <t>Internal Facing (Pls Specify)</t>
  </si>
  <si>
    <t>L</t>
  </si>
  <si>
    <t>Quarter Door (1 lock per leaf ie 4 per set)</t>
  </si>
  <si>
    <t>Standard arrangement 4 equal width leaves</t>
  </si>
  <si>
    <t>Key Dimensions</t>
  </si>
  <si>
    <t>Internal Aperture Height (mm)</t>
  </si>
  <si>
    <t>Overall Width Across Rear Pillars (mm)</t>
  </si>
  <si>
    <t>Header Depth (mm)</t>
  </si>
  <si>
    <t>Rear Cross Member Depth (mm)</t>
  </si>
  <si>
    <t>Pillar Width (mm)</t>
  </si>
  <si>
    <t>1st Lock Rod Position (mm from C/Line)</t>
  </si>
  <si>
    <t>2nd Lock Rod Position (mm from C/Line)</t>
  </si>
  <si>
    <t>Number of Lock Rods Per Door (1 or 2)</t>
  </si>
  <si>
    <t>Options (Please Specify As Required)</t>
  </si>
  <si>
    <t>Y</t>
  </si>
  <si>
    <t>Continuous Aluminium Hinge Support</t>
  </si>
  <si>
    <t>Bolt On Brackets</t>
  </si>
  <si>
    <t>Centre Seal on Which Door (First Open, usually RHS)</t>
  </si>
  <si>
    <t>R</t>
  </si>
  <si>
    <t>N</t>
  </si>
  <si>
    <t>Heavy Duty Frame Fasteners (NB visible from exterior)</t>
  </si>
  <si>
    <t>If Singles, not Pairs Pls Specify Handing</t>
  </si>
  <si>
    <t>Customer Name &amp; Signature</t>
  </si>
  <si>
    <t xml:space="preserve"> </t>
  </si>
  <si>
    <t>Quarter Door Width Ratio (Outers/Inners)</t>
  </si>
  <si>
    <t>eg 1 = equal sizes, 2 = outers 2x inner width, etc</t>
  </si>
  <si>
    <t>0.5 Galv'd Steel</t>
  </si>
  <si>
    <t>Powder Coated Profiles, Colour Specified/Matched</t>
  </si>
  <si>
    <t>Powder Coated Profiles, Standard RAL9010</t>
  </si>
  <si>
    <t>Anodised Profile, Standard 25 micron Satin</t>
  </si>
  <si>
    <r>
      <t>Normanton</t>
    </r>
    <r>
      <rPr>
        <sz val="11"/>
        <rFont val="Times New Roman"/>
        <family val="1"/>
      </rPr>
      <t xml:space="preserve"> Monobloc Handle Locks</t>
    </r>
  </si>
  <si>
    <r>
      <t xml:space="preserve">Thiriet </t>
    </r>
    <r>
      <rPr>
        <sz val="11"/>
        <rFont val="Times New Roman"/>
        <family val="1"/>
      </rPr>
      <t>Articulating Handle</t>
    </r>
  </si>
  <si>
    <r>
      <t>Furgocar</t>
    </r>
    <r>
      <rPr>
        <sz val="11"/>
        <rFont val="Times New Roman"/>
        <family val="1"/>
      </rPr>
      <t xml:space="preserve"> Recessed Stainless Steel Handles</t>
    </r>
  </si>
  <si>
    <r>
      <t xml:space="preserve">Furgocar </t>
    </r>
    <r>
      <rPr>
        <b/>
        <i/>
        <sz val="11"/>
        <rFont val="Times New Roman"/>
        <family val="1"/>
      </rPr>
      <t xml:space="preserve">Mini </t>
    </r>
    <r>
      <rPr>
        <sz val="11"/>
        <rFont val="Times New Roman"/>
        <family val="1"/>
      </rPr>
      <t>Recessed Stainless Steel Handles</t>
    </r>
  </si>
  <si>
    <r>
      <t xml:space="preserve">NLS Ulises </t>
    </r>
    <r>
      <rPr>
        <sz val="11"/>
        <rFont val="Times New Roman"/>
        <family val="1"/>
      </rPr>
      <t>Articulating Recessed Stainless Handle</t>
    </r>
  </si>
  <si>
    <t>Solid Plymetal (P), Composite 5 Element (5), Steel 3 Element (3), Ultra Lightweight GRP (L)</t>
  </si>
  <si>
    <r>
      <t>Rec Handle C/Line-Door Bottom</t>
    </r>
    <r>
      <rPr>
        <sz val="9"/>
        <rFont val="Times New Roman"/>
        <family val="1"/>
      </rPr>
      <t xml:space="preserve"> (Std 300, Min 155-135)</t>
    </r>
  </si>
  <si>
    <t>NLS Door No.</t>
  </si>
  <si>
    <t>Customer</t>
  </si>
  <si>
    <t>0.7 White Galv'd Steel</t>
  </si>
  <si>
    <t>0.85 White Aluminium</t>
  </si>
  <si>
    <t>APH GREATER THAN 3060</t>
  </si>
  <si>
    <t>GRP</t>
  </si>
  <si>
    <t>0.85 Primed Aluminium</t>
  </si>
  <si>
    <t>d_5</t>
  </si>
  <si>
    <t>d_3</t>
  </si>
  <si>
    <t>d_P</t>
  </si>
  <si>
    <t>d_L</t>
  </si>
  <si>
    <t>e_P</t>
  </si>
  <si>
    <t>e_5</t>
  </si>
  <si>
    <t>e_3</t>
  </si>
  <si>
    <t>e_L</t>
  </si>
  <si>
    <t>1.1mm Hi Impact WR GRP</t>
  </si>
  <si>
    <t>1.6mm CSM Smooth GRP</t>
  </si>
  <si>
    <t>Standard 600mm (NB 2 Pan Handles not usually 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</si>
</sst>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2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5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left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 wrapText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4" borderId="0" xfId="0" applyFill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5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" xfId="0" applyNumberFormat="1" applyFont="1" applyFill="1" applyBorder="1" applyAlignment="1">
      <alignment horizontal="center"/>
    </xf>
    <xf numFmtId="0" fontId="15" fillId="3" borderId="9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0" fillId="0" borderId="0" xfId="0" applyNumberFormat="1"/>
    <xf numFmtId="0" fontId="16" fillId="3" borderId="10" xfId="0" applyNumberFormat="1" applyFont="1" applyFill="1" applyBorder="1"/>
    <xf numFmtId="0" fontId="16" fillId="3" borderId="11" xfId="0" applyNumberFormat="1" applyFont="1" applyFill="1" applyBorder="1"/>
    <xf numFmtId="0" fontId="16" fillId="3" borderId="5" xfId="0" applyNumberFormat="1" applyFont="1" applyFill="1" applyBorder="1"/>
    <xf numFmtId="0" fontId="16" fillId="3" borderId="12" xfId="0" applyNumberFormat="1" applyFont="1" applyFill="1" applyBorder="1"/>
    <xf numFmtId="0" fontId="16" fillId="3" borderId="13" xfId="0" applyNumberFormat="1" applyFont="1" applyFill="1" applyBorder="1"/>
    <xf numFmtId="0" fontId="16" fillId="3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6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indexed="34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1"/>
  <sheetViews>
    <sheetView tabSelected="1" zoomScale="85" zoomScaleNormal="85" workbookViewId="0">
      <selection activeCell="C3" sqref="C3"/>
    </sheetView>
  </sheetViews>
  <sheetFormatPr defaultColWidth="0" defaultRowHeight="12.5" zeroHeight="1" x14ac:dyDescent="0.25"/>
  <cols>
    <col min="1" max="1" width="45.26953125" style="43" customWidth="1"/>
    <col min="2" max="2" width="8.54296875" style="44" customWidth="1"/>
    <col min="3" max="3" width="42.26953125" style="45" customWidth="1"/>
    <col min="4" max="4" width="2.453125" style="53" hidden="1" customWidth="1"/>
    <col min="5" max="5" width="16.453125" style="70" hidden="1" customWidth="1"/>
    <col min="6" max="6" width="24.453125" style="62" hidden="1" customWidth="1"/>
    <col min="7" max="7" width="21.1796875" style="62" hidden="1" customWidth="1"/>
    <col min="8" max="8" width="26" style="62" hidden="1" customWidth="1"/>
    <col min="9" max="16384" width="8.7265625" hidden="1"/>
  </cols>
  <sheetData>
    <row r="1" spans="1:10" ht="30" customHeight="1" thickBot="1" x14ac:dyDescent="0.45">
      <c r="A1" s="92" t="s">
        <v>0</v>
      </c>
      <c r="B1" s="93"/>
      <c r="C1" s="94"/>
      <c r="D1" s="48"/>
      <c r="E1" s="59" t="s">
        <v>5</v>
      </c>
      <c r="F1" s="60">
        <v>5</v>
      </c>
      <c r="G1" s="60">
        <v>3</v>
      </c>
      <c r="H1" s="61" t="s">
        <v>8</v>
      </c>
    </row>
    <row r="2" spans="1:10" ht="20.25" customHeight="1" x14ac:dyDescent="0.4">
      <c r="A2" s="95" t="s">
        <v>1</v>
      </c>
      <c r="B2" s="96"/>
      <c r="C2" s="1">
        <f ca="1">NOW()</f>
        <v>43601.581394560184</v>
      </c>
      <c r="D2" s="54"/>
      <c r="E2" s="59" t="s">
        <v>53</v>
      </c>
      <c r="F2" s="60" t="s">
        <v>51</v>
      </c>
      <c r="G2" s="60" t="s">
        <v>52</v>
      </c>
      <c r="H2" s="61" t="s">
        <v>54</v>
      </c>
    </row>
    <row r="3" spans="1:10" ht="21.75" customHeight="1" x14ac:dyDescent="0.25">
      <c r="A3" s="86" t="s">
        <v>44</v>
      </c>
      <c r="B3" s="87"/>
      <c r="C3" s="2"/>
      <c r="D3" s="55"/>
      <c r="E3" s="63" t="s">
        <v>47</v>
      </c>
      <c r="F3" s="64" t="s">
        <v>47</v>
      </c>
      <c r="G3" s="64" t="s">
        <v>46</v>
      </c>
      <c r="H3" s="65" t="s">
        <v>59</v>
      </c>
    </row>
    <row r="4" spans="1:10" ht="21.75" customHeight="1" x14ac:dyDescent="0.25">
      <c r="A4" s="97" t="s">
        <v>45</v>
      </c>
      <c r="B4" s="98"/>
      <c r="C4" s="2"/>
      <c r="D4" s="55"/>
      <c r="E4" s="63" t="s">
        <v>50</v>
      </c>
      <c r="F4" s="64" t="s">
        <v>50</v>
      </c>
      <c r="G4" s="65"/>
      <c r="H4" s="65" t="s">
        <v>60</v>
      </c>
    </row>
    <row r="5" spans="1:10" ht="22.5" customHeight="1" x14ac:dyDescent="0.25">
      <c r="A5" s="86" t="s">
        <v>2</v>
      </c>
      <c r="B5" s="87"/>
      <c r="C5" s="2"/>
      <c r="D5" s="55"/>
      <c r="E5" s="63" t="s">
        <v>46</v>
      </c>
      <c r="F5" s="63" t="s">
        <v>46</v>
      </c>
      <c r="G5" s="65"/>
      <c r="H5" s="65"/>
    </row>
    <row r="6" spans="1:10" ht="22.5" customHeight="1" thickBot="1" x14ac:dyDescent="0.3">
      <c r="A6" s="88" t="s">
        <v>3</v>
      </c>
      <c r="B6" s="89"/>
      <c r="C6" s="3"/>
      <c r="D6" s="55"/>
      <c r="E6" s="65" t="s">
        <v>59</v>
      </c>
      <c r="F6" s="65" t="s">
        <v>59</v>
      </c>
      <c r="G6" s="65"/>
      <c r="H6" s="65"/>
    </row>
    <row r="7" spans="1:10" ht="17.25" customHeight="1" thickBot="1" x14ac:dyDescent="0.3">
      <c r="A7" s="78" t="s">
        <v>4</v>
      </c>
      <c r="B7" s="79"/>
      <c r="C7" s="80"/>
      <c r="D7" s="49"/>
      <c r="E7" s="65" t="s">
        <v>60</v>
      </c>
      <c r="F7" s="65" t="s">
        <v>60</v>
      </c>
      <c r="G7" s="65"/>
      <c r="H7" s="65"/>
    </row>
    <row r="8" spans="1:10" ht="29.25" customHeight="1" x14ac:dyDescent="0.4">
      <c r="A8" s="4" t="s">
        <v>42</v>
      </c>
      <c r="B8" s="58"/>
      <c r="C8" s="39" t="str">
        <f>IF(AND(B8="p",B36&lt;&gt;"Y"), "NB Heavy Duty Fasteners Recommended. Please specify below",IF(OR(B8="P",B8=5,B8=3,B8="L"),"OK","Pls Specify P, 5, 3 or L as applicable"))</f>
        <v>Pls Specify P, 5, 3 or L as applicable</v>
      </c>
      <c r="D8" s="56"/>
      <c r="E8" s="59" t="s">
        <v>55</v>
      </c>
      <c r="F8" s="60" t="s">
        <v>56</v>
      </c>
      <c r="G8" s="60" t="s">
        <v>57</v>
      </c>
      <c r="H8" s="61" t="s">
        <v>58</v>
      </c>
    </row>
    <row r="9" spans="1:10" ht="19.5" customHeight="1" x14ac:dyDescent="0.25">
      <c r="A9" s="90" t="s">
        <v>6</v>
      </c>
      <c r="B9" s="91"/>
      <c r="C9" s="5"/>
      <c r="D9" s="57"/>
      <c r="E9" s="63" t="s">
        <v>33</v>
      </c>
      <c r="F9" s="64" t="s">
        <v>33</v>
      </c>
      <c r="G9" s="64" t="s">
        <v>33</v>
      </c>
      <c r="H9" s="65" t="s">
        <v>59</v>
      </c>
    </row>
    <row r="10" spans="1:10" ht="19.5" customHeight="1" thickBot="1" x14ac:dyDescent="0.3">
      <c r="A10" s="84" t="s">
        <v>7</v>
      </c>
      <c r="B10" s="85"/>
      <c r="C10" s="5"/>
      <c r="D10" s="57"/>
      <c r="E10" s="63" t="s">
        <v>46</v>
      </c>
      <c r="F10" s="64" t="s">
        <v>46</v>
      </c>
      <c r="G10" s="64" t="s">
        <v>46</v>
      </c>
      <c r="H10" s="65" t="s">
        <v>60</v>
      </c>
    </row>
    <row r="11" spans="1:10" ht="9" hidden="1" customHeight="1" x14ac:dyDescent="0.25">
      <c r="A11" s="8" t="s">
        <v>9</v>
      </c>
      <c r="B11" s="9"/>
      <c r="C11" s="32" t="s">
        <v>10</v>
      </c>
      <c r="D11" s="50"/>
      <c r="E11" s="63"/>
      <c r="F11" s="65" t="s">
        <v>59</v>
      </c>
      <c r="G11" s="64"/>
      <c r="H11" s="65"/>
    </row>
    <row r="12" spans="1:10" ht="12.65" hidden="1" customHeight="1" thickBot="1" x14ac:dyDescent="0.3">
      <c r="A12" s="15" t="s">
        <v>31</v>
      </c>
      <c r="B12" s="16"/>
      <c r="C12" s="17" t="s">
        <v>32</v>
      </c>
      <c r="D12" s="50"/>
      <c r="E12" s="66"/>
      <c r="F12" s="67"/>
      <c r="G12" s="67"/>
      <c r="H12" s="65"/>
    </row>
    <row r="13" spans="1:10" ht="15" customHeight="1" thickBot="1" x14ac:dyDescent="0.3">
      <c r="A13" s="75" t="s">
        <v>11</v>
      </c>
      <c r="B13" s="76"/>
      <c r="C13" s="77"/>
      <c r="D13" s="49"/>
      <c r="E13" s="68"/>
      <c r="F13" s="68"/>
      <c r="G13" s="65"/>
      <c r="H13" s="68"/>
    </row>
    <row r="14" spans="1:10" ht="29.5" customHeight="1" x14ac:dyDescent="0.25">
      <c r="A14" s="40" t="s">
        <v>12</v>
      </c>
      <c r="B14" s="41"/>
      <c r="C14" s="42" t="str">
        <f>IF(OR(B14&lt;900,B14&gt;5200),"Standard Range Minimum 900, Maximum 5200 mm",IF(B14&lt;1800,"Unusually small door, may need non-standard hinge positions. Please check before proceeding", IF((J18&gt;1),"Aperture height too large for GRP. Please select an alternative facing material", "OK")))</f>
        <v>Standard Range Minimum 900, Maximum 5200 mm</v>
      </c>
      <c r="D14" s="51"/>
      <c r="E14" s="68"/>
      <c r="F14" s="68"/>
      <c r="G14" s="68"/>
      <c r="H14" s="68"/>
    </row>
    <row r="15" spans="1:10" ht="24" customHeight="1" x14ac:dyDescent="0.25">
      <c r="A15" s="11" t="s">
        <v>13</v>
      </c>
      <c r="B15" s="12"/>
      <c r="C15" s="14" t="str">
        <f>IF(OR(B15&lt;1000,B15&gt;2550),"NB Maximum UK Legal Width 2550 mm","OK")</f>
        <v>NB Maximum UK Legal Width 2550 mm</v>
      </c>
      <c r="D15" s="50"/>
      <c r="E15" s="71">
        <f>B8</f>
        <v>0</v>
      </c>
      <c r="F15" s="62" t="str">
        <f>IF(B14&gt;=3061,"YES","NO")</f>
        <v>NO</v>
      </c>
      <c r="G15" s="69" t="s">
        <v>48</v>
      </c>
      <c r="J15" s="47">
        <f>IF(F15="YES",1,0)</f>
        <v>0</v>
      </c>
    </row>
    <row r="16" spans="1:10" ht="24" customHeight="1" x14ac:dyDescent="0.25">
      <c r="A16" s="11" t="s">
        <v>14</v>
      </c>
      <c r="B16" s="12"/>
      <c r="C16" s="14" t="str">
        <f>IF(B16&lt;83,"Please check if less than 83mm","OK")</f>
        <v>Please check if less than 83mm</v>
      </c>
      <c r="D16" s="50"/>
      <c r="E16" s="68"/>
      <c r="F16" s="62" t="b">
        <f>ISNUMBER(SEARCH(G16,C9))</f>
        <v>0</v>
      </c>
      <c r="G16" s="69" t="s">
        <v>49</v>
      </c>
      <c r="H16" s="69"/>
      <c r="I16">
        <f>IF(F16=TRUE,1,0)</f>
        <v>0</v>
      </c>
      <c r="J16" s="72">
        <f>AVERAGE(I16:I17)</f>
        <v>0</v>
      </c>
    </row>
    <row r="17" spans="1:10" ht="24" customHeight="1" x14ac:dyDescent="0.25">
      <c r="A17" s="11" t="s">
        <v>15</v>
      </c>
      <c r="B17" s="12"/>
      <c r="C17" s="14" t="str">
        <f>IF(B17&lt;105,"Please check if less than 105mm","OK")</f>
        <v>Please check if less than 105mm</v>
      </c>
      <c r="D17" s="50"/>
      <c r="E17" s="68"/>
      <c r="F17" s="62" t="b">
        <f>ISNUMBER(SEARCH(G16,C10))</f>
        <v>0</v>
      </c>
      <c r="I17">
        <f>IF(F17=TRUE,1,0)</f>
        <v>0</v>
      </c>
      <c r="J17" s="72"/>
    </row>
    <row r="18" spans="1:10" ht="24" customHeight="1" x14ac:dyDescent="0.25">
      <c r="A18" s="11" t="s">
        <v>16</v>
      </c>
      <c r="B18" s="12"/>
      <c r="C18" s="14" t="str">
        <f>IF(B18&lt;40,"Standard 40mm or more","OK")</f>
        <v>Standard 40mm or more</v>
      </c>
      <c r="D18" s="50"/>
      <c r="E18" s="68"/>
      <c r="I18" s="46"/>
      <c r="J18" s="46">
        <f>SUM(J15:J17)</f>
        <v>0</v>
      </c>
    </row>
    <row r="19" spans="1:10" ht="24" customHeight="1" x14ac:dyDescent="0.25">
      <c r="A19" s="11" t="s">
        <v>17</v>
      </c>
      <c r="B19" s="12"/>
      <c r="C19" s="14" t="str">
        <f>IF(B19=125,"OK","Standard 125mm (All handles inc Pan Handles)")</f>
        <v>Standard 125mm (All handles inc Pan Handles)</v>
      </c>
      <c r="D19" s="50"/>
      <c r="E19" s="68"/>
    </row>
    <row r="20" spans="1:10" ht="24" customHeight="1" x14ac:dyDescent="0.25">
      <c r="A20" s="11" t="s">
        <v>18</v>
      </c>
      <c r="B20" s="13"/>
      <c r="C20" s="14" t="s">
        <v>61</v>
      </c>
      <c r="D20" s="50"/>
      <c r="E20" s="68"/>
    </row>
    <row r="21" spans="1:10" ht="24" customHeight="1" thickBot="1" x14ac:dyDescent="0.3">
      <c r="A21" s="15" t="s">
        <v>19</v>
      </c>
      <c r="B21" s="16"/>
      <c r="C21" s="17" t="str">
        <f>IF(AND(B11="y",B21=2),"Cannot normally fit 2 rods per leaf on 1/4 doors - not enough width",IF(OR(B21=1,B21=2),"OK","Should be either '1' or '2'"))</f>
        <v>Should be either '1' or '2'</v>
      </c>
      <c r="D21" s="50"/>
      <c r="E21" s="68"/>
    </row>
    <row r="22" spans="1:10" ht="14.25" customHeight="1" thickBot="1" x14ac:dyDescent="0.3">
      <c r="A22" s="78" t="s">
        <v>20</v>
      </c>
      <c r="B22" s="79"/>
      <c r="C22" s="80"/>
      <c r="D22" s="49"/>
      <c r="E22" s="68" t="s">
        <v>21</v>
      </c>
    </row>
    <row r="23" spans="1:10" ht="21.75" customHeight="1" x14ac:dyDescent="0.25">
      <c r="A23" s="8" t="s">
        <v>22</v>
      </c>
      <c r="B23" s="9"/>
      <c r="C23" s="81" t="str">
        <f>IF(AND(B23="Y",B24="Y"),"Cannot Choose Both Options",IF(OR(B23="Y",B24="Y"),"OK","Please Specify One Option With 'Y'"))</f>
        <v>Please Specify One Option With 'Y'</v>
      </c>
      <c r="D23" s="50"/>
      <c r="E23" s="68"/>
    </row>
    <row r="24" spans="1:10" ht="21.75" customHeight="1" thickBot="1" x14ac:dyDescent="0.3">
      <c r="A24" s="15" t="s">
        <v>23</v>
      </c>
      <c r="B24" s="20"/>
      <c r="C24" s="82"/>
      <c r="D24" s="50"/>
      <c r="E24" s="68"/>
    </row>
    <row r="25" spans="1:10" ht="21.75" customHeight="1" thickBot="1" x14ac:dyDescent="0.3">
      <c r="A25" s="18"/>
      <c r="B25" s="21"/>
      <c r="C25" s="35"/>
      <c r="D25" s="50"/>
      <c r="E25" s="68"/>
    </row>
    <row r="26" spans="1:10" ht="21.75" customHeight="1" x14ac:dyDescent="0.25">
      <c r="A26" s="8" t="s">
        <v>34</v>
      </c>
      <c r="B26" s="9"/>
      <c r="C26" s="81" t="str">
        <f>IF(OR(AND(B26="y",B27="y"),AND(B26="y",B28="y"),AND(B27="Y",B28="Y")),"One option ONLY or ALL Blank for MILL FINISH",IF(B26="y","Please advise colour required and whether powder coated panels are also required",IF(OR(B27="Y",B28="Y"),"OK","Please specify one option or leave ALL BLANK if standard mill finish profiles required")))</f>
        <v>Please specify one option or leave ALL BLANK if standard mill finish profiles required</v>
      </c>
      <c r="D26" s="50"/>
      <c r="E26" s="68"/>
    </row>
    <row r="27" spans="1:10" ht="21.75" customHeight="1" x14ac:dyDescent="0.25">
      <c r="A27" s="11" t="s">
        <v>35</v>
      </c>
      <c r="B27" s="12"/>
      <c r="C27" s="83"/>
      <c r="D27" s="50"/>
      <c r="E27" s="68"/>
    </row>
    <row r="28" spans="1:10" ht="21.75" customHeight="1" thickBot="1" x14ac:dyDescent="0.3">
      <c r="A28" s="36" t="s">
        <v>36</v>
      </c>
      <c r="B28" s="26"/>
      <c r="C28" s="82"/>
      <c r="D28" s="50"/>
      <c r="E28" s="68"/>
    </row>
    <row r="29" spans="1:10" ht="30" customHeight="1" thickBot="1" x14ac:dyDescent="0.3">
      <c r="A29" s="22" t="s">
        <v>24</v>
      </c>
      <c r="B29" s="23"/>
      <c r="C29" s="33" t="str">
        <f>IF(OR(B29="L",B29="R",B29="N"),"OK","Pls Specify L or R (viewed from exterior face) or N (Not required eg for single door)")</f>
        <v>Pls Specify L or R (viewed from exterior face) or N (Not required eg for single door)</v>
      </c>
      <c r="D29" s="50"/>
      <c r="E29" s="68" t="s">
        <v>8</v>
      </c>
    </row>
    <row r="30" spans="1:10" ht="21.75" customHeight="1" x14ac:dyDescent="0.25">
      <c r="A30" s="24" t="s">
        <v>37</v>
      </c>
      <c r="B30" s="9"/>
      <c r="C30" s="81" t="str">
        <f>IF(OR(AND(B30="Y",B31="Y"),AND(B30="Y",B32="Y"),AND(B30="Y",B33="Y"),AND(B30="Y",B34="Y"),AND(B31="Y",B33="Y"),AND(B31="Y",B34="Y"),AND(B31="Y",B32="Y"),AND(B32="Y",B33="Y"),AND(B32="Y",B34="Y"),AND(B33="Y",B34="Y")),"One Option Only",IF(AND(NOT(B30="Y"),NOT(B31="Y"),NOT(B33="Y"),NOT(B34="Y"),NOT(B32="Y")),"Please Specify One Option With 'Y'.                                       ----------------------------------------------------------       PLEASE NOTE:- Not all handles are compatible with all TIR Cables/Seals. Please consult us if TIR cables required",IF(OR(AND(B33="Y",B11="Y"),AND(B11="Y",B32="Y")),"You have selected Narrow Quarter Doors and Recessed Handles - do you need the Mini Pan Handle ?!","OK")))</f>
        <v>Please Specify One Option With 'Y'.                                       ----------------------------------------------------------       PLEASE NOTE:- Not all handles are compatible with all TIR Cables/Seals. Please consult us if TIR cables required</v>
      </c>
      <c r="D30" s="50"/>
      <c r="E30" s="68" t="s">
        <v>25</v>
      </c>
    </row>
    <row r="31" spans="1:10" ht="21.75" customHeight="1" x14ac:dyDescent="0.25">
      <c r="A31" s="25" t="s">
        <v>38</v>
      </c>
      <c r="B31" s="12"/>
      <c r="C31" s="83"/>
      <c r="D31" s="50"/>
      <c r="E31" s="68" t="s">
        <v>26</v>
      </c>
    </row>
    <row r="32" spans="1:10" ht="21.75" customHeight="1" x14ac:dyDescent="0.25">
      <c r="A32" s="25" t="s">
        <v>41</v>
      </c>
      <c r="B32" s="12"/>
      <c r="C32" s="83"/>
      <c r="D32" s="50"/>
      <c r="E32" s="68"/>
    </row>
    <row r="33" spans="1:5" ht="21.75" customHeight="1" x14ac:dyDescent="0.25">
      <c r="A33" s="25" t="s">
        <v>39</v>
      </c>
      <c r="B33" s="12"/>
      <c r="C33" s="83"/>
      <c r="D33" s="50"/>
      <c r="E33" s="68"/>
    </row>
    <row r="34" spans="1:5" ht="21.75" customHeight="1" thickBot="1" x14ac:dyDescent="0.3">
      <c r="A34" s="25" t="s">
        <v>40</v>
      </c>
      <c r="B34" s="12"/>
      <c r="C34" s="83"/>
      <c r="D34" s="50"/>
      <c r="E34" s="68"/>
    </row>
    <row r="35" spans="1:5" ht="21.75" customHeight="1" thickBot="1" x14ac:dyDescent="0.3">
      <c r="A35" s="6" t="s">
        <v>43</v>
      </c>
      <c r="B35" s="7"/>
      <c r="C35" s="37" t="str">
        <f>IF(AND(ISBLANK(B35),OR(B33="Y",B34="Y",B32="Y")),"Please State Handle Height",IF(AND(ISNUMBER(B35),(B35&lt;155)),"CHECK HANDLE HEIGHT NOT TOO LOW",IF(NOT(ISNUMBER(B35)),"Please enter height in mm","OK")))</f>
        <v>Please enter height in mm</v>
      </c>
      <c r="D35" s="50"/>
      <c r="E35" s="68"/>
    </row>
    <row r="36" spans="1:5" ht="21.75" customHeight="1" thickBot="1" x14ac:dyDescent="0.3">
      <c r="A36" s="28" t="s">
        <v>27</v>
      </c>
      <c r="B36" s="26" t="s">
        <v>26</v>
      </c>
      <c r="C36" s="34" t="str">
        <f>IF(AND(B8="p", B36&lt;&gt;"y"),"NB Recommended for solid plywood cores", IF(AND(B8&lt;&gt;"P",B36="Y"),"Standard on Plymetal panels only","Please State Y If Required"))</f>
        <v>Please State Y If Required</v>
      </c>
      <c r="D36" s="50"/>
      <c r="E36" s="68"/>
    </row>
    <row r="37" spans="1:5" ht="5.25" customHeight="1" thickBot="1" x14ac:dyDescent="0.3">
      <c r="A37" s="18"/>
      <c r="B37" s="21"/>
      <c r="C37" s="19"/>
      <c r="D37" s="52"/>
      <c r="E37" s="68"/>
    </row>
    <row r="38" spans="1:5" ht="20.25" customHeight="1" x14ac:dyDescent="0.25">
      <c r="A38" s="29" t="str">
        <f>IF(B11="Y","Quantity (Sets of 4)","Quantity (Pairs)")</f>
        <v>Quantity (Pairs)</v>
      </c>
      <c r="B38" s="9"/>
      <c r="C38" s="10" t="str">
        <f>IF(OR(B39="L",B39="R"),"NB Singles specified as half pairs"," ")</f>
        <v xml:space="preserve"> </v>
      </c>
      <c r="D38" s="52"/>
      <c r="E38" s="68" t="s">
        <v>8</v>
      </c>
    </row>
    <row r="39" spans="1:5" ht="27.75" customHeight="1" thickBot="1" x14ac:dyDescent="0.3">
      <c r="A39" s="30" t="s">
        <v>28</v>
      </c>
      <c r="B39" s="27"/>
      <c r="C39" s="38" t="str">
        <f>IF(OR(B39="L",B39="R"),"OK","If Singles please specify L or R (viewed from exterior face) or leave blank if Pairs")</f>
        <v>If Singles please specify L or R (viewed from exterior face) or leave blank if Pairs</v>
      </c>
      <c r="D39" s="50"/>
      <c r="E39" s="68" t="s">
        <v>25</v>
      </c>
    </row>
    <row r="40" spans="1:5" ht="48" customHeight="1" thickBot="1" x14ac:dyDescent="0.3">
      <c r="A40" s="31" t="s">
        <v>29</v>
      </c>
      <c r="B40" s="73"/>
      <c r="C40" s="74"/>
      <c r="D40" s="49"/>
      <c r="E40" s="68" t="s">
        <v>30</v>
      </c>
    </row>
    <row r="41" spans="1:5" ht="12" hidden="1" customHeight="1" x14ac:dyDescent="0.25"/>
  </sheetData>
  <sheetProtection password="C7AA" sheet="1" objects="1" scenarios="1" selectLockedCells="1"/>
  <mergeCells count="16">
    <mergeCell ref="A1:C1"/>
    <mergeCell ref="A2:B2"/>
    <mergeCell ref="A3:B3"/>
    <mergeCell ref="A4:B4"/>
    <mergeCell ref="A10:B10"/>
    <mergeCell ref="A5:B5"/>
    <mergeCell ref="A6:B6"/>
    <mergeCell ref="A7:C7"/>
    <mergeCell ref="A9:B9"/>
    <mergeCell ref="J16:J17"/>
    <mergeCell ref="B40:C40"/>
    <mergeCell ref="A13:C13"/>
    <mergeCell ref="A22:C22"/>
    <mergeCell ref="C23:C24"/>
    <mergeCell ref="C26:C28"/>
    <mergeCell ref="C30:C34"/>
  </mergeCells>
  <phoneticPr fontId="0" type="noConversion"/>
  <conditionalFormatting sqref="A12:D12">
    <cfRule type="expression" dxfId="13" priority="17" stopIfTrue="1">
      <formula>$B$11&lt;&gt;"Y"</formula>
    </cfRule>
  </conditionalFormatting>
  <conditionalFormatting sqref="C30:D34">
    <cfRule type="cellIs" dxfId="12" priority="18" stopIfTrue="1" operator="equal">
      <formula>"One Option Only"</formula>
    </cfRule>
    <cfRule type="expression" dxfId="11" priority="19" stopIfTrue="1">
      <formula>AND($B$11="Y",OR($B$32="Y",$B$34="Y"))</formula>
    </cfRule>
  </conditionalFormatting>
  <conditionalFormatting sqref="C26:D28">
    <cfRule type="expression" dxfId="10" priority="21" stopIfTrue="1">
      <formula>OR(AND($B$26="y",$B$27="y"),AND($B$26="y",$B$28="y"),AND($B$27="y",$B$28="y"))</formula>
    </cfRule>
  </conditionalFormatting>
  <conditionalFormatting sqref="C35:D35">
    <cfRule type="expression" dxfId="9" priority="16" stopIfTrue="1">
      <formula>$C$35="CHECK HANDLE HEIGHT NOT TOO LOW"</formula>
    </cfRule>
    <cfRule type="expression" dxfId="8" priority="22" stopIfTrue="1">
      <formula>AND(ISBLANK($B$35),OR($B$33="Y",$B$34="Y",$B$32="Y"))</formula>
    </cfRule>
    <cfRule type="expression" dxfId="7" priority="23" stopIfTrue="1">
      <formula>AND(NOT(ISNUMBER($B$35)),OR($B$33="Y",$B$34="Y",$B$32="Y"))</formula>
    </cfRule>
  </conditionalFormatting>
  <conditionalFormatting sqref="C29:D29">
    <cfRule type="cellIs" dxfId="6" priority="24" stopIfTrue="1" operator="notEqual">
      <formula>"ok"</formula>
    </cfRule>
  </conditionalFormatting>
  <conditionalFormatting sqref="C36:D36">
    <cfRule type="containsText" dxfId="5" priority="15" operator="containsText" text="RECOMMENDED FOR SOLID PLYWOOD CORES">
      <formula>NOT(ISERROR(SEARCH("RECOMMENDED FOR SOLID PLYWOOD CORES",C36)))</formula>
    </cfRule>
  </conditionalFormatting>
  <conditionalFormatting sqref="C8:D8">
    <cfRule type="containsText" dxfId="4" priority="14" operator="containsText" text="Heavy Duty Fasteners Recommended">
      <formula>NOT(ISERROR(SEARCH("Heavy Duty Fasteners Recommended",C8)))</formula>
    </cfRule>
  </conditionalFormatting>
  <conditionalFormatting sqref="A14:D14">
    <cfRule type="expression" dxfId="3" priority="6">
      <formula>AND(#REF!="sdc",#REF!&lt;200,$B$14&gt;0)</formula>
    </cfRule>
  </conditionalFormatting>
  <conditionalFormatting sqref="A9:D10 A14:D14">
    <cfRule type="expression" dxfId="2" priority="3">
      <formula>($C$14="Aperture height too large for GRP. Please select an alternative facing material")</formula>
    </cfRule>
  </conditionalFormatting>
  <conditionalFormatting sqref="A20:C20">
    <cfRule type="expression" dxfId="1" priority="2" stopIfTrue="1">
      <formula>AND($B$21=2,$B$20="")</formula>
    </cfRule>
  </conditionalFormatting>
  <conditionalFormatting sqref="B20:B21">
    <cfRule type="expression" dxfId="0" priority="1" stopIfTrue="1">
      <formula>AND($B$20&gt;0,$B$21=1)</formula>
    </cfRule>
  </conditionalFormatting>
  <dataValidations xWindow="501" yWindow="801" count="20">
    <dataValidation type="decimal" errorStyle="warning" showInputMessage="1" showErrorMessage="1" errorTitle="SIZE - PLEASE CHECK SUITABILITY" error="THE SIZE IS A &quot;SPECIAL&quot;._x000a__x000a_PLEASE CONTACT NORMANTON LAMINATING SERVICES LTD. SALES TEAM ON 01759 322160 or VIA SALES@NORMANTON.CO.UK TO CHECK SIZE AND SPECIFICATION SUITABILITY. " promptTitle="Internal Aperture Height" prompt="Must be between 900mm and 5200mm" sqref="B14">
      <formula1>900</formula1>
      <formula2>5200</formula2>
    </dataValidation>
    <dataValidation type="decimal" errorStyle="warning" operator="greaterThanOrEqual" allowBlank="1" showInputMessage="1" showErrorMessage="1" errorTitle="Pillar Width" error="Please check with Normanton Sales Team for pillar widths under 40mm." promptTitle="Pillar Width" prompt="Must Be 40mm Or More" sqref="B18">
      <formula1>40</formula1>
    </dataValidation>
    <dataValidation type="decimal" errorStyle="warning" allowBlank="1" showInputMessage="1" showErrorMessage="1" errorTitle="Non-standard size specified" error="The width you have requested is over the UK legal maximum_x000a__x000a_Please check that the correct dimension has been requested and authorisation has been granted." promptTitle="External Rear Frame Width" prompt="Must be maximum 2550mm " sqref="B15">
      <formula1>1000</formula1>
      <formula2>2550</formula2>
    </dataValidation>
    <dataValidation type="list" showInputMessage="1" showErrorMessage="1" errorTitle="Centre Seal Fitting" error="Please Specify L, R or N (Not required)" promptTitle="Centre Seal Fitting" prompt="Please Specify L, R or N (Not required)" sqref="B29">
      <formula1>$E$29:$E$31</formula1>
    </dataValidation>
    <dataValidation type="list" errorStyle="warning" showInputMessage="1" showErrorMessage="1" errorTitle="Singles not Pairs" error="If not Pairs Please Specify L or R Handing required." promptTitle="Singles not Pairs" prompt="If Singles Please Specify L or R Handing" sqref="B39">
      <formula1>$E$38:$E$39</formula1>
    </dataValidation>
    <dataValidation type="list" allowBlank="1" showDropDown="1" showInputMessage="1" showErrorMessage="1" errorTitle="Incorrect Entry" error="Please Leave Blank or Enter &quot;Y&quot; Against Required Option" promptTitle="One Option Only" prompt="Please Enter &quot;Y&quot; Against Required Option" sqref="B30:B34">
      <formula1>$E$22</formula1>
    </dataValidation>
    <dataValidation type="decimal" errorStyle="warning" operator="equal" allowBlank="1" showInputMessage="1" showErrorMessage="1" errorTitle="First Lockrod Position" error="Normanton doors standard first lockrod position is 125mm for all handle types including Pan Handles. " promptTitle="Lockrod Position" prompt="Standard 125mm - all handles inc recessed" sqref="B19">
      <formula1>125</formula1>
    </dataValidation>
    <dataValidation type="decimal" errorStyle="warning" operator="equal" allowBlank="1" showInputMessage="1" showErrorMessage="1" errorTitle="Second Lockrod Position" error="Normanton doors standard second lockrod position is 600mm for all handle types including Pan Handles. " promptTitle="Lockrod Position" prompt="Standard 600mm or as set automatically for quarter doors" sqref="B20">
      <formula1>600</formula1>
    </dataValidation>
    <dataValidation type="custom" errorStyle="warning" showInputMessage="1" showErrorMessage="1" errorTitle="Special Finish Profiles Selected" error="Please check for cost and availability. These are not always ex stock and may involve longer lead times._x000a__x000a_If powder coated please also check whether matching colour panel is required." promptTitle="Special Finish Profiles ?" sqref="B26:B28">
      <formula1>AND(ISBLANK(B26),ISBLANK(B27),ISBLANK(B28))</formula1>
    </dataValidation>
    <dataValidation type="custom" showInputMessage="1" showErrorMessage="1" errorTitle="Hinge Mounting" error="Ali Supports or Individual Brackets, not Both" promptTitle="Continuous Hinge Support?" prompt="Please answer &quot;Y&quot; if required" sqref="B23">
      <formula1>NOT(AND(B23="Y",B24="Y"))</formula1>
    </dataValidation>
    <dataValidation type="custom" errorStyle="warning" showInputMessage="1" showErrorMessage="1" errorTitle="Bolt On Brackets?" error="There is an incorrect specification. Have you also asked for support profiles?" promptTitle="Bolt On Brackets?" prompt="Please answer &quot;Y&quot; if required." sqref="B24">
      <formula1>NOT(AND(B24="Y",B23="y"))</formula1>
    </dataValidation>
    <dataValidation type="decimal" errorStyle="warning" operator="greaterThanOrEqual" allowBlank="1" showInputMessage="1" showErrorMessage="1" errorTitle="Lower Frame Depth" error=" PLEASE CHECK_x000a__x000a_Please consult with our Sales Team. Potential suitability issue. Frame depths under 100mm (Normanton Handle) or 105mm (Thiriet Handle)." promptTitle="Lower Frame Depth" prompt="Must be 95mm (NLS Handle) or 105 (Thiriet handle)" sqref="B17">
      <formula1>105</formula1>
    </dataValidation>
    <dataValidation type="decimal" errorStyle="warning" operator="greaterThanOrEqual" allowBlank="1" showInputMessage="1" showErrorMessage="1" errorTitle="Header Depth" error="PLEASE CHECK._x000a__x000a_Normanton Cam/Keeper needs 76mm to top of keeper (81mm to top of cam). Thiriet needs 83mm._x000a__x000a_Please check before proceeding." promptTitle="Header Depth" prompt="Please check if less than 83mm " sqref="B16">
      <formula1>83</formula1>
    </dataValidation>
    <dataValidation type="custom" errorStyle="warning" showInputMessage="1" showErrorMessage="1" errorTitle="Number of Lock Rods" error="You should normally input either 1 or 2 (i.e. Lock Rods Per Door)._x000a__x000a_If not please ensure the non standard specification has been explicitly authorised." promptTitle="Number of Lock Rods" prompt="Please specify - 1 or 2 per door." sqref="B21">
      <formula1>OR(AND(B11="Y",B21=1),AND(ISBLANK(B11),B21&lt;3))</formula1>
    </dataValidation>
    <dataValidation type="list" errorStyle="warning" showInputMessage="1" showErrorMessage="1" errorTitle="Core Type" error="You have not entered  one of the options available._x000a__x000a_Pls check and re enter correctly or obtain authorisation for the variation." promptTitle="Core Type" prompt="Please Enter &quot;P&quot; , &quot;5&quot; ,  &quot;3&quot; or &quot;L&quot;" sqref="B8">
      <formula1>$E$1:$H$1</formula1>
    </dataValidation>
    <dataValidation type="list" allowBlank="1" showInputMessage="1" showErrorMessage="1" sqref="E15">
      <formula1>$E$1:$H$1</formula1>
    </dataValidation>
    <dataValidation type="list" errorStyle="information" allowBlank="1" showInputMessage="1" showErrorMessage="1" errorTitle="Facings" error="You have not selected from the standard options. _x000a__x000a_Is this authorised ?" sqref="D9">
      <formula1>$E$3:$E$10</formula1>
    </dataValidation>
    <dataValidation type="list" allowBlank="1" showInputMessage="1" showErrorMessage="1" sqref="C9">
      <formula1>INDIRECT("d_"&amp;$B$8)</formula1>
    </dataValidation>
    <dataValidation type="list" errorStyle="information" allowBlank="1" showInputMessage="1" showErrorMessage="1" errorTitle="Facings" error="You have not selected from the standard options. _x000a__x000a_Is this authorised ?" sqref="D10">
      <formula1>$E$15:$E$16</formula1>
    </dataValidation>
    <dataValidation type="list" allowBlank="1" showInputMessage="1" showErrorMessage="1" sqref="C10">
      <formula1>INDIRECT("e_"&amp;$E$15)</formula1>
    </dataValidation>
  </dataValidations>
  <printOptions horizontalCentered="1"/>
  <pageMargins left="0.19685039370078741" right="0.15748031496062992" top="0.19685039370078741" bottom="0.15748031496062992" header="0.15748031496062992" footer="0.1968503937007874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d_3</vt:lpstr>
      <vt:lpstr>d_5</vt:lpstr>
      <vt:lpstr>d_L</vt:lpstr>
      <vt:lpstr>d_P</vt:lpstr>
      <vt:lpstr>e_3</vt:lpstr>
      <vt:lpstr>e_5</vt:lpstr>
      <vt:lpstr>e_L</vt:lpstr>
      <vt:lpstr>e_P</vt:lpstr>
    </vt:vector>
  </TitlesOfParts>
  <Company>Normanton Laminates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Johnathan Hancock</cp:lastModifiedBy>
  <cp:lastPrinted>2019-02-26T16:21:52Z</cp:lastPrinted>
  <dcterms:created xsi:type="dcterms:W3CDTF">2006-11-27T11:24:52Z</dcterms:created>
  <dcterms:modified xsi:type="dcterms:W3CDTF">2019-05-16T12:57:42Z</dcterms:modified>
</cp:coreProperties>
</file>